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\Desktop\Kalkulátorok\"/>
    </mc:Choice>
  </mc:AlternateContent>
  <xr:revisionPtr revIDLastSave="0" documentId="13_ncr:1_{598892A8-DA7F-49A1-A715-67DDE72B4E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JA_kedvezmeny_kalkulator" sheetId="1" r:id="rId1"/>
    <sheet name="Segé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K8" i="1" l="1"/>
  <c r="K9" i="1"/>
  <c r="K10" i="1"/>
  <c r="K11" i="1"/>
  <c r="K12" i="1"/>
  <c r="K13" i="1"/>
  <c r="K14" i="1"/>
  <c r="K15" i="1"/>
  <c r="K16" i="1"/>
  <c r="K17" i="1"/>
  <c r="K7" i="1"/>
  <c r="C8" i="1"/>
  <c r="C9" i="1"/>
  <c r="C10" i="1"/>
  <c r="C11" i="1"/>
  <c r="C12" i="1"/>
  <c r="C13" i="1"/>
  <c r="C14" i="1"/>
  <c r="C15" i="1"/>
  <c r="C16" i="1"/>
  <c r="C17" i="1"/>
  <c r="C7" i="1"/>
  <c r="E16" i="1" l="1"/>
  <c r="G16" i="1" s="1"/>
  <c r="E17" i="1"/>
  <c r="G17" i="1" s="1"/>
  <c r="E15" i="1"/>
  <c r="G15" i="1" s="1"/>
  <c r="E13" i="1"/>
  <c r="E14" i="1"/>
  <c r="E12" i="1"/>
  <c r="N13" i="1" l="1"/>
  <c r="N14" i="1"/>
  <c r="N15" i="1"/>
  <c r="N16" i="1"/>
  <c r="N17" i="1"/>
  <c r="N12" i="1"/>
  <c r="M13" i="1"/>
  <c r="M14" i="1"/>
  <c r="M15" i="1"/>
  <c r="M16" i="1"/>
  <c r="M17" i="1"/>
  <c r="M12" i="1"/>
  <c r="N7" i="1"/>
  <c r="N8" i="1"/>
  <c r="N9" i="1"/>
  <c r="N10" i="1"/>
  <c r="N11" i="1"/>
  <c r="M7" i="1"/>
  <c r="M8" i="1"/>
  <c r="M9" i="1"/>
  <c r="M10" i="1"/>
  <c r="M11" i="1"/>
  <c r="N6" i="1"/>
  <c r="P6" i="1" s="1"/>
  <c r="M6" i="1"/>
  <c r="O6" i="1" s="1"/>
  <c r="E6" i="1"/>
  <c r="G6" i="1" s="1"/>
  <c r="F7" i="1"/>
  <c r="F8" i="1"/>
  <c r="F9" i="1"/>
  <c r="F10" i="1"/>
  <c r="F11" i="1"/>
  <c r="F12" i="1"/>
  <c r="F13" i="1"/>
  <c r="F14" i="1"/>
  <c r="F15" i="1"/>
  <c r="F16" i="1"/>
  <c r="F17" i="1"/>
  <c r="F6" i="1"/>
  <c r="H6" i="1" s="1"/>
  <c r="E7" i="1"/>
  <c r="E8" i="1"/>
  <c r="E9" i="1"/>
  <c r="E10" i="1"/>
  <c r="E11" i="1"/>
  <c r="F4" i="2"/>
  <c r="C5" i="2" s="1"/>
  <c r="C6" i="2" s="1"/>
  <c r="C7" i="2" s="1"/>
  <c r="G4" i="2"/>
  <c r="D5" i="2" s="1"/>
  <c r="D6" i="2" s="1"/>
  <c r="D7" i="2" s="1"/>
  <c r="E4" i="2"/>
  <c r="B5" i="2" s="1"/>
  <c r="B6" i="2" s="1"/>
  <c r="B7" i="2" s="1"/>
  <c r="P17" i="1" l="1"/>
  <c r="F33" i="1"/>
  <c r="O13" i="1"/>
  <c r="O12" i="1"/>
  <c r="P8" i="1"/>
  <c r="O11" i="1"/>
  <c r="P7" i="1"/>
  <c r="O10" i="1"/>
  <c r="G9" i="1"/>
  <c r="O9" i="1"/>
  <c r="P13" i="1"/>
  <c r="P9" i="1"/>
  <c r="O16" i="1"/>
  <c r="O8" i="1"/>
  <c r="P12" i="1"/>
  <c r="O7" i="1"/>
  <c r="P11" i="1"/>
  <c r="P10" i="1"/>
  <c r="H13" i="1"/>
  <c r="G8" i="1"/>
  <c r="G7" i="1"/>
  <c r="H12" i="1"/>
  <c r="H8" i="1"/>
  <c r="G10" i="1"/>
  <c r="H14" i="1"/>
  <c r="H11" i="1"/>
  <c r="G14" i="1"/>
  <c r="H10" i="1"/>
  <c r="C18" i="1"/>
  <c r="G13" i="1"/>
  <c r="H17" i="1"/>
  <c r="H9" i="1"/>
  <c r="G12" i="1"/>
  <c r="H16" i="1"/>
  <c r="G11" i="1"/>
  <c r="H15" i="1"/>
  <c r="H7" i="1"/>
  <c r="P15" i="1" l="1"/>
  <c r="O14" i="1"/>
  <c r="O17" i="1"/>
  <c r="P16" i="1"/>
  <c r="O15" i="1"/>
  <c r="P14" i="1"/>
  <c r="H18" i="1"/>
  <c r="G18" i="1"/>
  <c r="P18" i="1" l="1"/>
  <c r="E27" i="1" s="1"/>
  <c r="O18" i="1"/>
  <c r="F34" i="1"/>
  <c r="F35" i="1" s="1"/>
  <c r="F36" i="1" s="1"/>
  <c r="F37" i="1" s="1"/>
  <c r="F38" i="1" s="1"/>
  <c r="E26" i="1"/>
  <c r="F29" i="1" s="1"/>
  <c r="F39" i="1" l="1"/>
  <c r="F41" i="1" s="1"/>
  <c r="F42" i="1" s="1"/>
  <c r="F30" i="1"/>
  <c r="E28" i="1"/>
  <c r="B32" i="1" s="1"/>
  <c r="F40" i="1"/>
  <c r="G40" i="1" s="1"/>
  <c r="G29" i="1"/>
</calcChain>
</file>

<file path=xl/sharedStrings.xml><?xml version="1.0" encoding="utf-8"?>
<sst xmlns="http://schemas.openxmlformats.org/spreadsheetml/2006/main" count="144" uniqueCount="82">
  <si>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</si>
  <si>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</si>
  <si>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</si>
  <si>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</si>
  <si>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</si>
  <si>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</si>
  <si>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</si>
  <si>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</si>
  <si>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</si>
  <si>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</si>
  <si>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</si>
  <si>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</si>
  <si>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</si>
  <si>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</si>
  <si>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Havi kedv. (2025.06.30-ig)</t>
  </si>
  <si>
    <t>Havi kedv. (2025.07.01-12.31)</t>
  </si>
  <si>
    <t>Éves kedv. (2025)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</si>
  <si>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</si>
  <si>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</si>
  <si>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</si>
  <si>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</si>
  <si>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</si>
  <si>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</si>
  <si>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</si>
  <si>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</si>
  <si>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</si>
  <si>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Bruttó bér/ CSED/GYED</t>
    </r>
    <r>
      <rPr>
        <b/>
        <vertAlign val="superscript"/>
        <sz val="11"/>
        <rFont val="Calibri"/>
        <family val="2"/>
        <charset val="238"/>
      </rPr>
      <t>2</t>
    </r>
  </si>
  <si>
    <t>Kérjük válassz!</t>
  </si>
  <si>
    <t>Egyéb</t>
  </si>
  <si>
    <t>SZJA</t>
  </si>
  <si>
    <t>Járulék</t>
  </si>
  <si>
    <t>SZJA összege</t>
  </si>
  <si>
    <t>Járulék összege</t>
  </si>
  <si>
    <r>
      <t>Bruttó bér/ GYED</t>
    </r>
    <r>
      <rPr>
        <b/>
        <vertAlign val="superscript"/>
        <sz val="11"/>
        <rFont val="Calibri"/>
        <family val="2"/>
        <charset val="238"/>
      </rPr>
      <t>2</t>
    </r>
  </si>
  <si>
    <t>A gyermekek után járó családi adó és járulékkedvezmény 2025-ben:</t>
  </si>
  <si>
    <t>Hány gyermek van a családban?</t>
  </si>
  <si>
    <t>Július 1-es tábla</t>
  </si>
  <si>
    <t>Július 1 és okt. 1 közötti</t>
  </si>
  <si>
    <t>Okt. 1. utáni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</si>
  <si>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</si>
  <si>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</si>
  <si>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</si>
  <si>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</si>
  <si>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</si>
  <si>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</si>
  <si>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</si>
  <si>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 összes fizetett SZJA-ja 2025-ben:</t>
  </si>
  <si>
    <t>A család összes fizetett járuléka 2025-ben: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</si>
  <si>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</si>
  <si>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</si>
  <si>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</si>
  <si>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</si>
  <si>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</si>
  <si>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Július 1 után</t>
  </si>
  <si>
    <t>A családi járulékkedvezmény igénybevétele után maradó járulék:</t>
  </si>
  <si>
    <t>A család összes fizetett SZJA-ja és járuléka 2025-ben: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</si>
  <si>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</si>
  <si>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</si>
  <si>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</si>
  <si>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</si>
  <si>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</si>
  <si>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</si>
  <si>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</si>
  <si>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</si>
  <si>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</si>
  <si>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</si>
  <si>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 xml:space="preserve">A kalkulátor kizárólag a 3 vagy több gyermekes anyák, és a CSED, GYED SZJA mentességével kalkulál, az egyéb adókedvezményekkel (pl. fiatal házasok, 25 év alattiak) nem számol. </t>
  </si>
  <si>
    <t>Kitöltési útmutató, technikai információk</t>
  </si>
  <si>
    <t>A kalkulátor nem alkalmas a vállalkozói bevételek után igénybe vehető adókedvezmények kimutatására. Ilyen esetben kérjük fordulj a könyvelődhöz.</t>
  </si>
  <si>
    <t>táppénz</t>
  </si>
  <si>
    <t>Édesanya családi adókedvezmény  SZJA-ra való érvényesítése után fennmaradó családi kedvezmény (járulékra):</t>
  </si>
  <si>
    <t>Anya által érvényesítendő adókedvezmény SZJA-ra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</si>
  <si>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</si>
  <si>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</si>
  <si>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</si>
  <si>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</si>
  <si>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</si>
  <si>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</si>
  <si>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</si>
  <si>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</si>
  <si>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Hány tartósan beteg gyermek van a családban?</t>
  </si>
  <si>
    <t>Hány gyermek után veszed igénybe a családi adókedvezményt?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</si>
</sst>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9" fontId="0" fillId="0" borderId="0" xfId="0" applyNumberFormat="1"/>
    <xf numFmtId="10" fontId="0" fillId="0" borderId="0" xfId="0" applyNumberFormat="1"/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167" fontId="15" fillId="3" borderId="0" xfId="1" applyNumberFormat="1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left" indent="1"/>
      <protection hidden="1"/>
    </xf>
    <xf numFmtId="0" fontId="0" fillId="9" borderId="0" xfId="0" applyFill="1" applyProtection="1">
      <protection hidden="1"/>
    </xf>
    <xf numFmtId="0" fontId="4" fillId="9" borderId="0" xfId="0" applyFont="1" applyFill="1" applyProtection="1">
      <protection hidden="1"/>
    </xf>
    <xf numFmtId="0" fontId="0" fillId="0" borderId="0" xfId="0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167" fontId="9" fillId="3" borderId="0" xfId="1" applyNumberFormat="1" applyFont="1" applyFill="1" applyAlignment="1" applyProtection="1">
      <alignment horizontal="left"/>
      <protection hidden="1"/>
    </xf>
    <xf numFmtId="167" fontId="0" fillId="3" borderId="0" xfId="1" applyNumberFormat="1" applyFont="1" applyFill="1" applyProtection="1"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center" wrapText="1"/>
      <protection hidden="1"/>
    </xf>
    <xf numFmtId="167" fontId="7" fillId="4" borderId="0" xfId="1" applyNumberFormat="1" applyFon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2" fillId="7" borderId="0" xfId="0" applyFont="1" applyFill="1" applyAlignment="1" applyProtection="1">
      <alignment horizontal="left" wrapText="1"/>
      <protection hidden="1"/>
    </xf>
    <xf numFmtId="165" fontId="7" fillId="7" borderId="0" xfId="0" applyNumberFormat="1" applyFont="1" applyFill="1" applyAlignment="1" applyProtection="1">
      <alignment horizontal="center" wrapText="1"/>
      <protection hidden="1"/>
    </xf>
    <xf numFmtId="0" fontId="7" fillId="7" borderId="0" xfId="0" applyFont="1" applyFill="1" applyAlignment="1" applyProtection="1">
      <alignment horizontal="center" wrapText="1"/>
      <protection hidden="1"/>
    </xf>
    <xf numFmtId="0" fontId="0" fillId="9" borderId="0" xfId="0" applyFill="1" applyAlignment="1" applyProtection="1">
      <alignment wrapText="1"/>
      <protection hidden="1"/>
    </xf>
    <xf numFmtId="167" fontId="0" fillId="3" borderId="0" xfId="1" applyNumberFormat="1" applyFont="1" applyFill="1" applyAlignment="1" applyProtection="1">
      <alignment horizontal="center" wrapText="1"/>
      <protection hidden="1"/>
    </xf>
    <xf numFmtId="166" fontId="0" fillId="3" borderId="0" xfId="0" applyNumberForma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wrapText="1"/>
      <protection hidden="1"/>
    </xf>
    <xf numFmtId="167" fontId="0" fillId="6" borderId="0" xfId="1" applyNumberFormat="1" applyFont="1" applyFill="1" applyAlignment="1" applyProtection="1">
      <alignment horizontal="left" indent="1"/>
      <protection hidden="1"/>
    </xf>
    <xf numFmtId="166" fontId="0" fillId="6" borderId="0" xfId="0" applyNumberFormat="1" applyFill="1" applyAlignment="1" applyProtection="1">
      <alignment horizontal="left" indent="1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left"/>
      <protection hidden="1"/>
    </xf>
    <xf numFmtId="166" fontId="4" fillId="3" borderId="0" xfId="0" applyNumberFormat="1" applyFont="1" applyFill="1" applyAlignment="1" applyProtection="1">
      <alignment wrapText="1"/>
      <protection hidden="1"/>
    </xf>
    <xf numFmtId="0" fontId="4" fillId="3" borderId="0" xfId="0" applyFont="1" applyFill="1" applyAlignment="1" applyProtection="1">
      <alignment wrapText="1"/>
      <protection hidden="1"/>
    </xf>
    <xf numFmtId="167" fontId="4" fillId="3" borderId="0" xfId="1" applyNumberFormat="1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wrapText="1" indent="1"/>
      <protection hidden="1"/>
    </xf>
    <xf numFmtId="166" fontId="4" fillId="6" borderId="0" xfId="0" applyNumberFormat="1" applyFont="1" applyFill="1" applyAlignment="1" applyProtection="1">
      <alignment wrapText="1"/>
      <protection hidden="1"/>
    </xf>
    <xf numFmtId="0" fontId="4" fillId="9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10" borderId="0" xfId="0" applyFill="1" applyProtection="1">
      <protection hidden="1"/>
    </xf>
    <xf numFmtId="0" fontId="14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Protection="1">
      <protection hidden="1"/>
    </xf>
    <xf numFmtId="0" fontId="0" fillId="10" borderId="0" xfId="0" applyFill="1" applyAlignment="1" applyProtection="1">
      <alignment horizontal="left"/>
      <protection hidden="1"/>
    </xf>
    <xf numFmtId="0" fontId="0" fillId="10" borderId="0" xfId="0" applyFill="1" applyAlignment="1" applyProtection="1">
      <alignment horizontal="left" indent="1"/>
      <protection hidden="1"/>
    </xf>
    <xf numFmtId="0" fontId="4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Alignment="1" applyProtection="1">
      <alignment vertical="top"/>
      <protection hidden="1"/>
    </xf>
    <xf numFmtId="166" fontId="0" fillId="10" borderId="0" xfId="1" applyNumberFormat="1" applyFont="1" applyFill="1" applyAlignment="1" applyProtection="1">
      <alignment vertical="top"/>
      <protection hidden="1"/>
    </xf>
    <xf numFmtId="0" fontId="10" fillId="10" borderId="0" xfId="0" applyFont="1" applyFill="1" applyAlignment="1" applyProtection="1">
      <alignment horizontal="left"/>
      <protection hidden="1"/>
    </xf>
    <xf numFmtId="167" fontId="4" fillId="3" borderId="0" xfId="1" applyNumberFormat="1" applyFont="1" applyFill="1" applyProtection="1">
      <protection hidden="1"/>
    </xf>
    <xf numFmtId="166" fontId="4" fillId="3" borderId="0" xfId="1" applyNumberFormat="1" applyFont="1" applyFill="1" applyAlignment="1" applyProtection="1">
      <alignment vertical="top"/>
      <protection hidden="1"/>
    </xf>
    <xf numFmtId="167" fontId="4" fillId="6" borderId="0" xfId="1" applyNumberFormat="1" applyFont="1" applyFill="1" applyProtection="1">
      <protection hidden="1"/>
    </xf>
    <xf numFmtId="166" fontId="4" fillId="6" borderId="0" xfId="1" applyNumberFormat="1" applyFont="1" applyFill="1" applyAlignment="1" applyProtection="1">
      <alignment vertical="top"/>
      <protection hidden="1"/>
    </xf>
    <xf numFmtId="0" fontId="16" fillId="10" borderId="0" xfId="0" applyFont="1" applyFill="1" applyAlignment="1" applyProtection="1">
      <alignment horizontal="left" vertical="top" wrapText="1"/>
      <protection hidden="1"/>
    </xf>
    <xf numFmtId="167" fontId="4" fillId="10" borderId="0" xfId="1" applyNumberFormat="1" applyFont="1" applyFill="1" applyProtection="1">
      <protection hidden="1"/>
    </xf>
    <xf numFmtId="0" fontId="4" fillId="10" borderId="0" xfId="0" applyFont="1" applyFill="1" applyProtection="1">
      <protection hidden="1"/>
    </xf>
    <xf numFmtId="0" fontId="0" fillId="9" borderId="0" xfId="0" applyFill="1" applyAlignment="1" applyProtection="1">
      <alignment horizontal="left"/>
      <protection hidden="1"/>
    </xf>
    <xf numFmtId="167" fontId="0" fillId="9" borderId="0" xfId="1" applyNumberFormat="1" applyFont="1" applyFill="1" applyProtection="1">
      <protection hidden="1"/>
    </xf>
    <xf numFmtId="0" fontId="0" fillId="9" borderId="0" xfId="0" applyFill="1" applyAlignment="1" applyProtection="1">
      <alignment horizontal="left" indent="1"/>
      <protection hidden="1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164" fontId="0" fillId="0" borderId="0" xfId="0" applyNumberFormat="1"/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1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17" fillId="10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vertical="top" wrapText="1"/>
      <protection hidden="1"/>
    </xf>
    <xf numFmtId="0" fontId="0" fillId="10" borderId="0" xfId="0" applyFill="1" applyAlignment="1" applyProtection="1">
      <alignment horizontal="left" vertical="top" wrapText="1"/>
      <protection hidden="1"/>
    </xf>
    <xf numFmtId="0" fontId="8" fillId="4" borderId="0" xfId="0" applyFont="1" applyFill="1" applyAlignment="1" applyProtection="1">
      <alignment horizontal="center" vertical="center" textRotation="90"/>
      <protection hidden="1"/>
    </xf>
    <xf numFmtId="0" fontId="10" fillId="6" borderId="0" xfId="0" applyFont="1" applyFill="1" applyAlignment="1" applyProtection="1">
      <alignment horizontal="left" wrapText="1"/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16" fillId="10" borderId="0" xfId="0" applyFont="1" applyFill="1" applyAlignment="1" applyProtection="1">
      <alignment horizontal="left" vertical="top" wrapText="1"/>
      <protection hidden="1"/>
    </xf>
    <xf numFmtId="166" fontId="4" fillId="10" borderId="0" xfId="1" applyNumberFormat="1" applyFont="1" applyFill="1" applyAlignment="1" applyProtection="1">
      <protection hidden="1"/>
    </xf>
    <xf numFmtId="0" fontId="4" fillId="3" borderId="0" xfId="0" applyFont="1" applyFill="1" applyAlignment="1" applyProtection="1">
      <alignment horizontal="left" vertical="top" wrapText="1"/>
      <protection hidden="1"/>
    </xf>
    <xf numFmtId="0" fontId="0" fillId="5" borderId="0" xfId="0" applyFill="1" applyAlignment="1">
      <alignment horizontal="left" wrapText="1"/>
    </xf>
    <xf numFmtId="0" fontId="0" fillId="9" borderId="0" xfId="0" applyFill="1" applyAlignment="1" applyProtection="1">
      <alignment horizontal="left" wrapText="1"/>
      <protection hidden="1"/>
    </xf>
    <xf numFmtId="0" fontId="1" fillId="9" borderId="0" xfId="0" applyFont="1" applyFill="1" applyAlignment="1" applyProtection="1">
      <alignment horizontal="left" wrapText="1"/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166" fontId="4" fillId="9" borderId="0" xfId="0" applyNumberFormat="1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left" wrapText="1"/>
      <protection hidden="1"/>
    </xf>
    <xf numFmtId="0" fontId="0" fillId="10" borderId="0" xfId="0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center" vertical="center" textRotation="90"/>
      <protection hidden="1"/>
    </xf>
    <xf numFmtId="0" fontId="0" fillId="9" borderId="0" xfId="0" applyFill="1" applyAlignment="1" applyProtection="1">
      <alignment horizontal="center" wrapText="1"/>
      <protection hidden="1"/>
    </xf>
    <xf numFmtId="0" fontId="0" fillId="10" borderId="0" xfId="0" applyFill="1" applyAlignment="1" applyProtection="1">
      <alignment horizontal="center"/>
      <protection hidden="1"/>
    </xf>
    <xf numFmtId="0" fontId="0" fillId="0" borderId="0" xfId="0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0</xdr:row>
      <xdr:rowOff>0</xdr:rowOff>
    </xdr:from>
    <xdr:to>
      <xdr:col>1</xdr:col>
      <xdr:colOff>568325</xdr:colOff>
      <xdr:row>2</xdr:row>
      <xdr:rowOff>109855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0</xdr:rowOff>
    </xdr:from>
    <xdr:to>
      <xdr:col>9</xdr:col>
      <xdr:colOff>605155</xdr:colOff>
      <xdr:row>2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536574</xdr:colOff>
      <xdr:row>2</xdr:row>
      <xdr:rowOff>34025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1</xdr:row>
      <xdr:rowOff>25400</xdr:rowOff>
    </xdr:from>
    <xdr:to>
      <xdr:col>6</xdr:col>
      <xdr:colOff>469061</xdr:colOff>
      <xdr:row>2</xdr:row>
      <xdr:rowOff>72390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ColWidth="0" defaultRowHeight="14.4" zeroHeight="1" x14ac:dyDescent="0.3"/>
  <cols>
    <col min="1" max="1" width="3.5546875" style="18" customWidth="1"/>
    <col min="2" max="2" width="16.5546875" style="19" customWidth="1"/>
    <col min="3" max="3" width="15.77734375" style="18" customWidth="1"/>
    <col min="4" max="4" width="15" style="18" customWidth="1"/>
    <col min="5" max="5" width="9.5546875" style="29" customWidth="1"/>
    <col min="6" max="6" width="14.44140625" style="29" bestFit="1" customWidth="1"/>
    <col min="7" max="8" width="12.77734375" style="18" bestFit="1" customWidth="1"/>
    <col min="9" max="9" width="4.44140625" style="21" customWidth="1"/>
    <col min="10" max="10" width="12.44140625" style="22" customWidth="1"/>
    <col min="11" max="12" width="15.5546875" style="23" customWidth="1"/>
    <col min="13" max="13" width="9.88671875" style="23" customWidth="1"/>
    <col min="14" max="14" width="11.109375" style="23" customWidth="1"/>
    <col min="15" max="16" width="13.6640625" style="21" bestFit="1" customWidth="1"/>
    <col min="17" max="17" width="3.77734375" style="24" customWidth="1"/>
    <col min="18" max="22" width="8.77734375" style="24" customWidth="1"/>
    <col min="23" max="69" width="0" style="24" hidden="1" customWidth="1"/>
    <col min="70" max="16384" width="8.77734375" style="26" hidden="1"/>
  </cols>
  <sheetData>
    <row r="1" spans="1:21" x14ac:dyDescent="0.3">
      <c r="E1" s="20" t="s">
        <v>56</v>
      </c>
      <c r="F1" s="20" t="s">
        <v>57</v>
      </c>
      <c r="R1" s="25" t="s">
        <v>67</v>
      </c>
    </row>
    <row r="2" spans="1:21" ht="21" customHeight="1" x14ac:dyDescent="0.4">
      <c r="B2" s="87" t="s">
        <v>22</v>
      </c>
      <c r="C2" s="87"/>
      <c r="D2" s="87"/>
      <c r="E2" s="28"/>
      <c r="G2" s="27"/>
      <c r="H2" s="27"/>
      <c r="J2" s="86" t="s">
        <v>25</v>
      </c>
      <c r="K2" s="86"/>
      <c r="L2" s="86"/>
      <c r="M2" s="86"/>
      <c r="N2" s="86"/>
      <c r="O2" s="86"/>
      <c r="P2" s="86"/>
      <c r="R2" s="93" t="s">
        <v>65</v>
      </c>
      <c r="S2" s="92"/>
      <c r="T2" s="92"/>
      <c r="U2" s="92"/>
    </row>
    <row r="3" spans="1:21" ht="21" x14ac:dyDescent="0.4">
      <c r="B3" s="87"/>
      <c r="C3" s="87"/>
      <c r="D3" s="87"/>
      <c r="E3" s="28"/>
      <c r="G3" s="27"/>
      <c r="H3" s="27"/>
      <c r="J3" s="86"/>
      <c r="K3" s="86"/>
      <c r="L3" s="86"/>
      <c r="M3" s="86"/>
      <c r="N3" s="86"/>
      <c r="O3" s="86"/>
      <c r="P3" s="86"/>
      <c r="R3" s="92"/>
      <c r="S3" s="92"/>
      <c r="T3" s="92"/>
      <c r="U3" s="92"/>
    </row>
    <row r="4" spans="1:21" ht="8.25" customHeight="1" x14ac:dyDescent="0.3">
      <c r="R4" s="92"/>
      <c r="S4" s="92"/>
      <c r="T4" s="92"/>
      <c r="U4" s="92"/>
    </row>
    <row r="5" spans="1:21" ht="32.700000000000003" customHeight="1" x14ac:dyDescent="0.3">
      <c r="A5" s="85">
        <v>2025</v>
      </c>
      <c r="B5" s="30" t="s">
        <v>0</v>
      </c>
      <c r="C5" s="31" t="s">
        <v>26</v>
      </c>
      <c r="D5" s="31" t="s">
        <v>21</v>
      </c>
      <c r="E5" s="32" t="s">
        <v>39</v>
      </c>
      <c r="F5" s="32" t="s">
        <v>40</v>
      </c>
      <c r="G5" s="31" t="s">
        <v>31</v>
      </c>
      <c r="H5" s="31" t="s">
        <v>32</v>
      </c>
      <c r="I5" s="33"/>
      <c r="J5" s="34" t="s">
        <v>0</v>
      </c>
      <c r="K5" s="35" t="s">
        <v>33</v>
      </c>
      <c r="L5" s="36" t="s">
        <v>21</v>
      </c>
      <c r="M5" s="35" t="s">
        <v>39</v>
      </c>
      <c r="N5" s="35" t="s">
        <v>41</v>
      </c>
      <c r="O5" s="35" t="s">
        <v>31</v>
      </c>
      <c r="P5" s="35" t="s">
        <v>32</v>
      </c>
      <c r="Q5" s="37"/>
      <c r="R5" s="92"/>
      <c r="S5" s="92"/>
      <c r="T5" s="92"/>
      <c r="U5" s="92"/>
    </row>
    <row r="6" spans="1:21" x14ac:dyDescent="0.3">
      <c r="A6" s="85"/>
      <c r="B6" s="19" t="s">
        <v>1</v>
      </c>
      <c r="C6" s="79">
        <v>500000</v>
      </c>
      <c r="D6" s="75" t="s">
        <v>17</v>
      </c>
      <c r="E6" s="77">
        <f>VLOOKUP(D6,Segéd!$I$2:$K$7,2,FALSE)</f>
        <v>0.15</v>
      </c>
      <c r="F6" s="38">
        <f>VLOOKUP(D6,Segéd!$I$2:$K$7,3,FALSE)</f>
        <v>0.185</v>
      </c>
      <c r="G6" s="39">
        <f>E6*C6</f>
        <v>75000</v>
      </c>
      <c r="H6" s="39">
        <f>C6*F6</f>
        <v>92500</v>
      </c>
      <c r="I6" s="98">
        <v>2025</v>
      </c>
      <c r="J6" s="40" t="s">
        <v>1</v>
      </c>
      <c r="K6" s="76">
        <v>600000</v>
      </c>
      <c r="L6" s="75" t="s">
        <v>17</v>
      </c>
      <c r="M6" s="41">
        <f>VLOOKUP(L6,Segéd!$N$3:$P$5,2,FALSE)</f>
        <v>0.15</v>
      </c>
      <c r="N6" s="41">
        <f>VLOOKUP(L6,Segéd!$N$3:$P$5,3,FALSE)</f>
        <v>0.185</v>
      </c>
      <c r="O6" s="42">
        <f>K6*M6</f>
        <v>90000</v>
      </c>
      <c r="P6" s="42">
        <f>K6*N6</f>
        <v>111000</v>
      </c>
      <c r="Q6" s="37"/>
      <c r="R6" s="92" t="s">
        <v>23</v>
      </c>
      <c r="S6" s="92"/>
      <c r="T6" s="92"/>
      <c r="U6" s="92"/>
    </row>
    <row r="7" spans="1:21" x14ac:dyDescent="0.3">
      <c r="A7" s="85"/>
      <c r="B7" s="19" t="s">
        <v>2</v>
      </c>
      <c r="C7" s="79">
        <f>$C$6</f>
        <v>500000</v>
      </c>
      <c r="D7" s="75" t="s">
        <v>17</v>
      </c>
      <c r="E7" s="77">
        <f>VLOOKUP(D7,Segéd!$I$2:$K$7,2,FALSE)</f>
        <v>0.15</v>
      </c>
      <c r="F7" s="38">
        <f>VLOOKUP(D7,Segéd!$I$2:$K$7,3,FALSE)</f>
        <v>0.185</v>
      </c>
      <c r="G7" s="39">
        <f t="shared" ref="G7:G14" si="0">E7*C7</f>
        <v>75000</v>
      </c>
      <c r="H7" s="39">
        <f t="shared" ref="H7:H17" si="1">C7*F7</f>
        <v>92500</v>
      </c>
      <c r="I7" s="98"/>
      <c r="J7" s="40" t="s">
        <v>2</v>
      </c>
      <c r="K7" s="76">
        <f>$K$6</f>
        <v>600000</v>
      </c>
      <c r="L7" s="75" t="s">
        <v>17</v>
      </c>
      <c r="M7" s="41">
        <f>VLOOKUP(L7,Segéd!$N$3:$P$5,2,FALSE)</f>
        <v>0.15</v>
      </c>
      <c r="N7" s="41">
        <f>VLOOKUP(L7,Segéd!$N$3:$P$5,3,FALSE)</f>
        <v>0.185</v>
      </c>
      <c r="O7" s="42">
        <f t="shared" ref="O7:O17" si="2">K7*M7</f>
        <v>90000</v>
      </c>
      <c r="P7" s="42">
        <f t="shared" ref="P7:P17" si="3">K7*N7</f>
        <v>111000</v>
      </c>
      <c r="Q7" s="37"/>
      <c r="R7" s="92"/>
      <c r="S7" s="92"/>
      <c r="T7" s="92"/>
      <c r="U7" s="92"/>
    </row>
    <row r="8" spans="1:21" x14ac:dyDescent="0.3">
      <c r="A8" s="85"/>
      <c r="B8" s="19" t="s">
        <v>3</v>
      </c>
      <c r="C8" s="79">
        <f t="shared" ref="C8:C17" si="4">$C$6</f>
        <v>500000</v>
      </c>
      <c r="D8" s="75" t="s">
        <v>17</v>
      </c>
      <c r="E8" s="77">
        <f>VLOOKUP(D8,Segéd!$I$2:$K$7,2,FALSE)</f>
        <v>0.15</v>
      </c>
      <c r="F8" s="38">
        <f>VLOOKUP(D8,Segéd!$I$2:$K$7,3,FALSE)</f>
        <v>0.185</v>
      </c>
      <c r="G8" s="39">
        <f t="shared" si="0"/>
        <v>75000</v>
      </c>
      <c r="H8" s="39">
        <f t="shared" si="1"/>
        <v>92500</v>
      </c>
      <c r="I8" s="98"/>
      <c r="J8" s="40" t="s">
        <v>3</v>
      </c>
      <c r="K8" s="76">
        <f t="shared" ref="K8:K17" si="5">$K$6</f>
        <v>600000</v>
      </c>
      <c r="L8" s="75" t="s">
        <v>17</v>
      </c>
      <c r="M8" s="41">
        <f>VLOOKUP(L8,Segéd!$N$3:$P$5,2,FALSE)</f>
        <v>0.15</v>
      </c>
      <c r="N8" s="41">
        <f>VLOOKUP(L8,Segéd!$N$3:$P$5,3,FALSE)</f>
        <v>0.185</v>
      </c>
      <c r="O8" s="42">
        <f t="shared" si="2"/>
        <v>90000</v>
      </c>
      <c r="P8" s="42">
        <f t="shared" si="3"/>
        <v>111000</v>
      </c>
      <c r="Q8" s="37"/>
      <c r="R8" s="92"/>
      <c r="S8" s="92"/>
      <c r="T8" s="92"/>
      <c r="U8" s="92"/>
    </row>
    <row r="9" spans="1:21" x14ac:dyDescent="0.3">
      <c r="A9" s="85"/>
      <c r="B9" s="19" t="s">
        <v>4</v>
      </c>
      <c r="C9" s="79">
        <f t="shared" si="4"/>
        <v>500000</v>
      </c>
      <c r="D9" s="75" t="s">
        <v>17</v>
      </c>
      <c r="E9" s="77">
        <f>VLOOKUP(D9,Segéd!$I$2:$K$7,2,FALSE)</f>
        <v>0.15</v>
      </c>
      <c r="F9" s="38">
        <f>VLOOKUP(D9,Segéd!$I$2:$K$7,3,FALSE)</f>
        <v>0.185</v>
      </c>
      <c r="G9" s="39">
        <f t="shared" si="0"/>
        <v>75000</v>
      </c>
      <c r="H9" s="39">
        <f t="shared" si="1"/>
        <v>92500</v>
      </c>
      <c r="I9" s="98"/>
      <c r="J9" s="40" t="s">
        <v>4</v>
      </c>
      <c r="K9" s="76">
        <f t="shared" si="5"/>
        <v>600000</v>
      </c>
      <c r="L9" s="75" t="s">
        <v>17</v>
      </c>
      <c r="M9" s="41">
        <f>VLOOKUP(L9,Segéd!$N$3:$P$5,2,FALSE)</f>
        <v>0.15</v>
      </c>
      <c r="N9" s="41">
        <f>VLOOKUP(L9,Segéd!$N$3:$P$5,3,FALSE)</f>
        <v>0.185</v>
      </c>
      <c r="O9" s="42">
        <f t="shared" si="2"/>
        <v>90000</v>
      </c>
      <c r="P9" s="42">
        <f t="shared" si="3"/>
        <v>111000</v>
      </c>
      <c r="Q9" s="37"/>
      <c r="R9" s="92"/>
      <c r="S9" s="92"/>
      <c r="T9" s="92"/>
      <c r="U9" s="92"/>
    </row>
    <row r="10" spans="1:21" ht="14.7" customHeight="1" x14ac:dyDescent="0.3">
      <c r="A10" s="85"/>
      <c r="B10" s="19" t="s">
        <v>5</v>
      </c>
      <c r="C10" s="79">
        <f t="shared" si="4"/>
        <v>500000</v>
      </c>
      <c r="D10" s="75" t="s">
        <v>17</v>
      </c>
      <c r="E10" s="77">
        <f>VLOOKUP(D10,Segéd!$I$2:$K$7,2,FALSE)</f>
        <v>0.15</v>
      </c>
      <c r="F10" s="38">
        <f>VLOOKUP(D10,Segéd!$I$2:$K$7,3,FALSE)</f>
        <v>0.185</v>
      </c>
      <c r="G10" s="39">
        <f t="shared" si="0"/>
        <v>75000</v>
      </c>
      <c r="H10" s="39">
        <f t="shared" si="1"/>
        <v>92500</v>
      </c>
      <c r="I10" s="98"/>
      <c r="J10" s="40" t="s">
        <v>5</v>
      </c>
      <c r="K10" s="76">
        <f t="shared" si="5"/>
        <v>600000</v>
      </c>
      <c r="L10" s="75" t="s">
        <v>17</v>
      </c>
      <c r="M10" s="41">
        <f>VLOOKUP(L10,Segéd!$N$3:$P$5,2,FALSE)</f>
        <v>0.15</v>
      </c>
      <c r="N10" s="41">
        <f>VLOOKUP(L10,Segéd!$N$3:$P$5,3,FALSE)</f>
        <v>0.185</v>
      </c>
      <c r="O10" s="42">
        <f t="shared" si="2"/>
        <v>90000</v>
      </c>
      <c r="P10" s="42">
        <f t="shared" si="3"/>
        <v>111000</v>
      </c>
      <c r="Q10" s="37"/>
      <c r="R10" s="92" t="s">
        <v>24</v>
      </c>
      <c r="S10" s="92"/>
      <c r="T10" s="92"/>
      <c r="U10" s="92"/>
    </row>
    <row r="11" spans="1:21" x14ac:dyDescent="0.3">
      <c r="A11" s="85"/>
      <c r="B11" s="19" t="s">
        <v>6</v>
      </c>
      <c r="C11" s="79">
        <f t="shared" si="4"/>
        <v>500000</v>
      </c>
      <c r="D11" s="75" t="s">
        <v>17</v>
      </c>
      <c r="E11" s="77">
        <f>VLOOKUP(D11,Segéd!$I$2:$K$7,2,FALSE)</f>
        <v>0.15</v>
      </c>
      <c r="F11" s="38">
        <f>VLOOKUP(D11,Segéd!$I$2:$K$7,3,FALSE)</f>
        <v>0.185</v>
      </c>
      <c r="G11" s="39">
        <f t="shared" si="0"/>
        <v>75000</v>
      </c>
      <c r="H11" s="39">
        <f t="shared" si="1"/>
        <v>92500</v>
      </c>
      <c r="I11" s="98"/>
      <c r="J11" s="40" t="s">
        <v>6</v>
      </c>
      <c r="K11" s="76">
        <f t="shared" si="5"/>
        <v>600000</v>
      </c>
      <c r="L11" s="75" t="s">
        <v>17</v>
      </c>
      <c r="M11" s="41">
        <f>VLOOKUP(L11,Segéd!$N$3:$P$5,2,FALSE)</f>
        <v>0.15</v>
      </c>
      <c r="N11" s="41">
        <f>VLOOKUP(L11,Segéd!$N$3:$P$5,3,FALSE)</f>
        <v>0.185</v>
      </c>
      <c r="O11" s="42">
        <f t="shared" si="2"/>
        <v>90000</v>
      </c>
      <c r="P11" s="42">
        <f t="shared" si="3"/>
        <v>111000</v>
      </c>
      <c r="Q11" s="37"/>
      <c r="R11" s="92"/>
      <c r="S11" s="92"/>
      <c r="T11" s="92"/>
      <c r="U11" s="92"/>
    </row>
    <row r="12" spans="1:21" x14ac:dyDescent="0.3">
      <c r="A12" s="85"/>
      <c r="B12" s="19" t="s">
        <v>7</v>
      </c>
      <c r="C12" s="79">
        <f t="shared" si="4"/>
        <v>500000</v>
      </c>
      <c r="D12" s="75" t="s">
        <v>17</v>
      </c>
      <c r="E12" s="77">
        <f>VLOOKUP(D12,Segéd!$I$9:$K$13,2,FALSE)</f>
        <v>0.15</v>
      </c>
      <c r="F12" s="38">
        <f>VLOOKUP(D12,Segéd!$I$2:$K$7,3,FALSE)</f>
        <v>0.185</v>
      </c>
      <c r="G12" s="39">
        <f t="shared" si="0"/>
        <v>75000</v>
      </c>
      <c r="H12" s="39">
        <f t="shared" si="1"/>
        <v>92500</v>
      </c>
      <c r="I12" s="98"/>
      <c r="J12" s="40" t="s">
        <v>7</v>
      </c>
      <c r="K12" s="76">
        <f t="shared" si="5"/>
        <v>600000</v>
      </c>
      <c r="L12" s="75" t="s">
        <v>17</v>
      </c>
      <c r="M12" s="41">
        <f>VLOOKUP($L12,Segéd!$N$8:$P$10,2,FALSE)</f>
        <v>0.15</v>
      </c>
      <c r="N12" s="41">
        <f>VLOOKUP($L12,Segéd!$N$8:$P$10,3,FALSE)</f>
        <v>0.185</v>
      </c>
      <c r="O12" s="42">
        <f t="shared" si="2"/>
        <v>90000</v>
      </c>
      <c r="P12" s="42">
        <f t="shared" si="3"/>
        <v>111000</v>
      </c>
      <c r="Q12" s="37"/>
      <c r="R12" s="92"/>
      <c r="S12" s="92"/>
      <c r="T12" s="92"/>
      <c r="U12" s="92"/>
    </row>
    <row r="13" spans="1:21" x14ac:dyDescent="0.3">
      <c r="A13" s="85"/>
      <c r="B13" s="19" t="s">
        <v>8</v>
      </c>
      <c r="C13" s="79">
        <f t="shared" si="4"/>
        <v>500000</v>
      </c>
      <c r="D13" s="75" t="s">
        <v>17</v>
      </c>
      <c r="E13" s="77">
        <f>VLOOKUP(D13,Segéd!$I$9:$K$13,2,FALSE)</f>
        <v>0.15</v>
      </c>
      <c r="F13" s="38">
        <f>VLOOKUP(D13,Segéd!$I$2:$K$7,3,FALSE)</f>
        <v>0.185</v>
      </c>
      <c r="G13" s="39">
        <f t="shared" si="0"/>
        <v>75000</v>
      </c>
      <c r="H13" s="39">
        <f t="shared" si="1"/>
        <v>92500</v>
      </c>
      <c r="I13" s="98"/>
      <c r="J13" s="40" t="s">
        <v>8</v>
      </c>
      <c r="K13" s="76">
        <f t="shared" si="5"/>
        <v>600000</v>
      </c>
      <c r="L13" s="75" t="s">
        <v>17</v>
      </c>
      <c r="M13" s="41">
        <f>VLOOKUP($L13,Segéd!$N$8:$P$10,2,FALSE)</f>
        <v>0.15</v>
      </c>
      <c r="N13" s="41">
        <f>VLOOKUP($L13,Segéd!$N$8:$P$10,3,FALSE)</f>
        <v>0.185</v>
      </c>
      <c r="O13" s="42">
        <f t="shared" si="2"/>
        <v>90000</v>
      </c>
      <c r="P13" s="42">
        <f t="shared" si="3"/>
        <v>111000</v>
      </c>
      <c r="Q13" s="37"/>
      <c r="R13" s="92"/>
      <c r="S13" s="92"/>
      <c r="T13" s="92"/>
      <c r="U13" s="92"/>
    </row>
    <row r="14" spans="1:21" ht="16.5" customHeight="1" x14ac:dyDescent="0.3">
      <c r="A14" s="85"/>
      <c r="B14" s="19" t="s">
        <v>9</v>
      </c>
      <c r="C14" s="79">
        <f t="shared" si="4"/>
        <v>500000</v>
      </c>
      <c r="D14" s="75" t="s">
        <v>17</v>
      </c>
      <c r="E14" s="77">
        <f>VLOOKUP(D14,Segéd!$I$9:$K$13,2,FALSE)</f>
        <v>0.15</v>
      </c>
      <c r="F14" s="38">
        <f>VLOOKUP(D14,Segéd!$I$2:$K$7,3,FALSE)</f>
        <v>0.185</v>
      </c>
      <c r="G14" s="39">
        <f t="shared" si="0"/>
        <v>75000</v>
      </c>
      <c r="H14" s="39">
        <f t="shared" si="1"/>
        <v>92500</v>
      </c>
      <c r="I14" s="98"/>
      <c r="J14" s="40" t="s">
        <v>9</v>
      </c>
      <c r="K14" s="76">
        <f t="shared" si="5"/>
        <v>600000</v>
      </c>
      <c r="L14" s="75" t="s">
        <v>17</v>
      </c>
      <c r="M14" s="41">
        <f>VLOOKUP($L14,Segéd!$N$8:$P$10,2,FALSE)</f>
        <v>0.15</v>
      </c>
      <c r="N14" s="41">
        <f>VLOOKUP($L14,Segéd!$N$8:$P$10,3,FALSE)</f>
        <v>0.185</v>
      </c>
      <c r="O14" s="42">
        <f t="shared" si="2"/>
        <v>90000</v>
      </c>
      <c r="P14" s="42">
        <f t="shared" si="3"/>
        <v>111000</v>
      </c>
      <c r="Q14" s="37"/>
      <c r="R14" s="92"/>
      <c r="S14" s="92"/>
      <c r="T14" s="92"/>
      <c r="U14" s="92"/>
    </row>
    <row r="15" spans="1:21" x14ac:dyDescent="0.3">
      <c r="A15" s="85"/>
      <c r="B15" s="19" t="s">
        <v>10</v>
      </c>
      <c r="C15" s="79">
        <f t="shared" si="4"/>
        <v>500000</v>
      </c>
      <c r="D15" s="75" t="s">
        <v>17</v>
      </c>
      <c r="E15" s="77">
        <f>VLOOKUP(D15,Segéd!$I$14:$K$18,2,FALSE)</f>
        <v>0.15</v>
      </c>
      <c r="F15" s="38">
        <f>VLOOKUP(D15,Segéd!$I$2:$K$7,3,FALSE)</f>
        <v>0.185</v>
      </c>
      <c r="G15" s="39">
        <f>IF(D20&lt;=2,(SZJA_kedvezmeny_kalkulator!E15*SZJA_kedvezmeny_kalkulator!C15),0)</f>
        <v>0</v>
      </c>
      <c r="H15" s="39">
        <f t="shared" si="1"/>
        <v>92500</v>
      </c>
      <c r="I15" s="98"/>
      <c r="J15" s="40" t="s">
        <v>10</v>
      </c>
      <c r="K15" s="76">
        <f t="shared" si="5"/>
        <v>600000</v>
      </c>
      <c r="L15" s="75" t="s">
        <v>17</v>
      </c>
      <c r="M15" s="41">
        <f>VLOOKUP($L15,Segéd!$N$8:$P$10,2,FALSE)</f>
        <v>0.15</v>
      </c>
      <c r="N15" s="41">
        <f>VLOOKUP($L15,Segéd!$N$8:$P$10,3,FALSE)</f>
        <v>0.185</v>
      </c>
      <c r="O15" s="42">
        <f t="shared" si="2"/>
        <v>90000</v>
      </c>
      <c r="P15" s="42">
        <f t="shared" si="3"/>
        <v>111000</v>
      </c>
      <c r="Q15" s="37"/>
      <c r="R15" s="92"/>
      <c r="S15" s="92"/>
      <c r="T15" s="92"/>
      <c r="U15" s="92"/>
    </row>
    <row r="16" spans="1:21" x14ac:dyDescent="0.3">
      <c r="A16" s="85"/>
      <c r="B16" s="19" t="s">
        <v>11</v>
      </c>
      <c r="C16" s="79">
        <f t="shared" si="4"/>
        <v>500000</v>
      </c>
      <c r="D16" s="75" t="s">
        <v>17</v>
      </c>
      <c r="E16" s="77">
        <f>VLOOKUP(D16,Segéd!$I$14:$K$18,2,FALSE)</f>
        <v>0.15</v>
      </c>
      <c r="F16" s="38">
        <f>VLOOKUP(D16,Segéd!$I$2:$K$7,3,FALSE)</f>
        <v>0.185</v>
      </c>
      <c r="G16" s="39">
        <f>IF(D20&lt;=2,(SZJA_kedvezmeny_kalkulator!E16*SZJA_kedvezmeny_kalkulator!C16),0)</f>
        <v>0</v>
      </c>
      <c r="H16" s="39">
        <f t="shared" si="1"/>
        <v>92500</v>
      </c>
      <c r="I16" s="98"/>
      <c r="J16" s="40" t="s">
        <v>11</v>
      </c>
      <c r="K16" s="76">
        <f t="shared" si="5"/>
        <v>600000</v>
      </c>
      <c r="L16" s="75" t="s">
        <v>17</v>
      </c>
      <c r="M16" s="41">
        <f>VLOOKUP($L16,Segéd!$N$8:$P$10,2,FALSE)</f>
        <v>0.15</v>
      </c>
      <c r="N16" s="41">
        <f>VLOOKUP($L16,Segéd!$N$8:$P$10,3,FALSE)</f>
        <v>0.185</v>
      </c>
      <c r="O16" s="42">
        <f t="shared" si="2"/>
        <v>90000</v>
      </c>
      <c r="P16" s="42">
        <f t="shared" si="3"/>
        <v>111000</v>
      </c>
      <c r="Q16" s="37"/>
      <c r="R16" s="37"/>
      <c r="S16" s="37"/>
    </row>
    <row r="17" spans="1:69" ht="14.7" customHeight="1" x14ac:dyDescent="0.3">
      <c r="A17" s="85"/>
      <c r="B17" s="19" t="s">
        <v>12</v>
      </c>
      <c r="C17" s="79">
        <f t="shared" si="4"/>
        <v>500000</v>
      </c>
      <c r="D17" s="75" t="s">
        <v>17</v>
      </c>
      <c r="E17" s="77">
        <f>VLOOKUP(D17,Segéd!$I$14:$K$18,2,FALSE)</f>
        <v>0.15</v>
      </c>
      <c r="F17" s="38">
        <f>VLOOKUP(D17,Segéd!$I$2:$K$7,3,FALSE)</f>
        <v>0.185</v>
      </c>
      <c r="G17" s="39">
        <f>IF(D20&lt;=2,(SZJA_kedvezmeny_kalkulator!E17*SZJA_kedvezmeny_kalkulator!C17),0)</f>
        <v>0</v>
      </c>
      <c r="H17" s="39">
        <f t="shared" si="1"/>
        <v>92500</v>
      </c>
      <c r="I17" s="98"/>
      <c r="J17" s="40" t="s">
        <v>12</v>
      </c>
      <c r="K17" s="76">
        <f t="shared" si="5"/>
        <v>600000</v>
      </c>
      <c r="L17" s="75" t="s">
        <v>17</v>
      </c>
      <c r="M17" s="41">
        <f>VLOOKUP($L17,Segéd!$N$8:$P$10,2,FALSE)</f>
        <v>0.15</v>
      </c>
      <c r="N17" s="41">
        <f>VLOOKUP($L17,Segéd!$N$8:$P$10,3,FALSE)</f>
        <v>0.185</v>
      </c>
      <c r="O17" s="42">
        <f t="shared" si="2"/>
        <v>90000</v>
      </c>
      <c r="P17" s="42">
        <f t="shared" si="3"/>
        <v>111000</v>
      </c>
      <c r="Q17" s="37"/>
      <c r="R17" s="99" t="s">
        <v>66</v>
      </c>
      <c r="S17" s="99"/>
      <c r="T17" s="99"/>
      <c r="U17" s="99"/>
    </row>
    <row r="18" spans="1:69" s="53" customFormat="1" x14ac:dyDescent="0.3">
      <c r="A18" s="43"/>
      <c r="B18" s="44" t="s">
        <v>44</v>
      </c>
      <c r="C18" s="45">
        <f>SUM(C6:C17)</f>
        <v>6000000</v>
      </c>
      <c r="D18" s="46"/>
      <c r="E18" s="47"/>
      <c r="F18" s="47"/>
      <c r="G18" s="45">
        <f>SUM(G6:G17)</f>
        <v>675000</v>
      </c>
      <c r="H18" s="45">
        <f>SUM(H6:H17)</f>
        <v>1110000</v>
      </c>
      <c r="I18" s="48"/>
      <c r="J18" s="49"/>
      <c r="K18" s="50"/>
      <c r="L18" s="50"/>
      <c r="M18" s="50"/>
      <c r="N18" s="50"/>
      <c r="O18" s="51">
        <f>SUM(O6:O17)</f>
        <v>1080000</v>
      </c>
      <c r="P18" s="51">
        <f>SUM(P6:P17)</f>
        <v>1332000</v>
      </c>
      <c r="Q18" s="52"/>
      <c r="R18" s="99"/>
      <c r="S18" s="99"/>
      <c r="T18" s="99"/>
      <c r="U18" s="99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</row>
    <row r="19" spans="1:69" x14ac:dyDescent="0.3">
      <c r="R19" s="99"/>
      <c r="S19" s="99"/>
      <c r="T19" s="99"/>
      <c r="U19" s="99"/>
    </row>
    <row r="20" spans="1:69" x14ac:dyDescent="0.3">
      <c r="A20" s="54"/>
      <c r="B20" s="55" t="s">
        <v>35</v>
      </c>
      <c r="D20" s="80">
        <v>3</v>
      </c>
      <c r="E20" s="18"/>
      <c r="R20" s="99"/>
      <c r="S20" s="99"/>
      <c r="T20" s="99"/>
      <c r="U20" s="99"/>
    </row>
    <row r="21" spans="1:69" ht="32.25" customHeight="1" x14ac:dyDescent="0.3">
      <c r="A21" s="54"/>
      <c r="B21" s="91" t="s">
        <v>81</v>
      </c>
      <c r="C21" s="91"/>
      <c r="D21" s="80">
        <v>3</v>
      </c>
      <c r="E21" s="18"/>
      <c r="R21" s="99"/>
      <c r="S21" s="99"/>
      <c r="T21" s="99"/>
      <c r="U21" s="99"/>
    </row>
    <row r="22" spans="1:69" x14ac:dyDescent="0.3">
      <c r="A22" s="54"/>
      <c r="B22" s="19" t="s">
        <v>80</v>
      </c>
      <c r="E22" s="80">
        <v>0</v>
      </c>
      <c r="F22" s="81"/>
      <c r="R22" s="99"/>
      <c r="S22" s="99"/>
      <c r="T22" s="99"/>
      <c r="U22" s="99"/>
    </row>
    <row r="23" spans="1:69" ht="43.2" customHeight="1" x14ac:dyDescent="0.3">
      <c r="B23" s="96" t="s">
        <v>34</v>
      </c>
      <c r="C23" s="96"/>
      <c r="D23" s="96"/>
      <c r="E23" s="95">
        <f>VLOOKUP(D21,Segéd!A:D,4,FALSE)+(E22*((Segéd!B2*6)+(Segéd!C2*6)))</f>
        <v>1485000</v>
      </c>
      <c r="F23" s="95"/>
      <c r="G23" s="29"/>
      <c r="R23" s="99"/>
      <c r="S23" s="99"/>
      <c r="T23" s="99"/>
      <c r="U23" s="99"/>
    </row>
    <row r="24" spans="1:69" x14ac:dyDescent="0.3">
      <c r="B24" s="18"/>
      <c r="E24" s="18"/>
      <c r="F24" s="18"/>
      <c r="R24" s="99" t="s">
        <v>68</v>
      </c>
      <c r="S24" s="99"/>
      <c r="T24" s="99"/>
      <c r="U24" s="99"/>
    </row>
    <row r="25" spans="1:69" s="56" customFormat="1" ht="25.8" x14ac:dyDescent="0.5">
      <c r="B25" s="57" t="s">
        <v>45</v>
      </c>
      <c r="E25" s="58"/>
      <c r="F25" s="58"/>
      <c r="J25" s="59"/>
      <c r="K25" s="60"/>
      <c r="L25" s="60"/>
      <c r="M25" s="60"/>
      <c r="N25" s="60"/>
      <c r="Q25" s="24"/>
      <c r="R25" s="99"/>
      <c r="S25" s="99"/>
      <c r="T25" s="99"/>
      <c r="U25" s="99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</row>
    <row r="26" spans="1:69" s="56" customFormat="1" x14ac:dyDescent="0.3">
      <c r="B26" s="61" t="s">
        <v>46</v>
      </c>
      <c r="E26" s="89">
        <f>G18+O18</f>
        <v>1755000</v>
      </c>
      <c r="F26" s="89"/>
      <c r="J26" s="59"/>
      <c r="K26" s="60"/>
      <c r="L26" s="60"/>
      <c r="M26" s="60"/>
      <c r="N26" s="60"/>
      <c r="Q26" s="24"/>
      <c r="R26" s="99"/>
      <c r="S26" s="99"/>
      <c r="T26" s="99"/>
      <c r="U26" s="99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</row>
    <row r="27" spans="1:69" s="56" customFormat="1" x14ac:dyDescent="0.3">
      <c r="B27" s="61" t="s">
        <v>47</v>
      </c>
      <c r="E27" s="89">
        <f>H18+P18</f>
        <v>2442000</v>
      </c>
      <c r="F27" s="89"/>
      <c r="J27" s="59"/>
      <c r="K27" s="60"/>
      <c r="L27" s="60"/>
      <c r="M27" s="60"/>
      <c r="N27" s="60"/>
      <c r="Q27" s="24"/>
      <c r="R27" s="99"/>
      <c r="S27" s="99"/>
      <c r="T27" s="99"/>
      <c r="U27" s="99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</row>
    <row r="28" spans="1:69" s="56" customFormat="1" ht="33.75" customHeight="1" x14ac:dyDescent="0.3">
      <c r="B28" s="97" t="s">
        <v>55</v>
      </c>
      <c r="C28" s="97"/>
      <c r="D28" s="97"/>
      <c r="E28" s="89">
        <f>E26+E27</f>
        <v>4197000</v>
      </c>
      <c r="F28" s="89"/>
      <c r="G28" s="58"/>
      <c r="J28" s="59"/>
      <c r="K28" s="60"/>
      <c r="L28" s="60"/>
      <c r="M28" s="60"/>
      <c r="N28" s="60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</row>
    <row r="29" spans="1:69" s="56" customFormat="1" ht="56.7" customHeight="1" x14ac:dyDescent="0.3">
      <c r="B29" s="84" t="s">
        <v>48</v>
      </c>
      <c r="C29" s="84"/>
      <c r="D29" s="84"/>
      <c r="E29" s="62"/>
      <c r="F29" s="63">
        <f>E26-E23</f>
        <v>270000</v>
      </c>
      <c r="G29" s="94" t="str">
        <f>IF(F29&lt;0,Segéd!B21,Segéd!B22)</f>
        <v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v>
      </c>
      <c r="H29" s="94"/>
      <c r="I29" s="94"/>
      <c r="J29" s="94"/>
      <c r="K29" s="94"/>
      <c r="L29" s="94"/>
      <c r="M29" s="94"/>
      <c r="N29" s="9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</row>
    <row r="30" spans="1:69" s="56" customFormat="1" ht="29.25" customHeight="1" x14ac:dyDescent="0.3">
      <c r="B30" s="84" t="s">
        <v>54</v>
      </c>
      <c r="C30" s="84"/>
      <c r="D30" s="84"/>
      <c r="E30" s="58"/>
      <c r="F30" s="63">
        <f>IF(F29&lt;0,(E27+F29),E27)</f>
        <v>2442000</v>
      </c>
      <c r="G30" s="100"/>
      <c r="H30" s="100"/>
      <c r="I30" s="100"/>
      <c r="J30" s="100"/>
      <c r="K30" s="100"/>
      <c r="L30" s="100"/>
      <c r="M30" s="100"/>
      <c r="N30" s="100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</row>
    <row r="31" spans="1:69" s="56" customFormat="1" x14ac:dyDescent="0.3">
      <c r="B31" s="59"/>
      <c r="E31" s="58"/>
      <c r="F31" s="58"/>
      <c r="J31" s="59"/>
      <c r="K31" s="60"/>
      <c r="L31" s="60"/>
      <c r="M31" s="60"/>
      <c r="N31" s="60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</row>
    <row r="32" spans="1:69" s="56" customFormat="1" ht="18" x14ac:dyDescent="0.35">
      <c r="B32" s="64" t="str">
        <f>IF($E$23&lt;$E$28,"Adóoptimalizálási javaslat:","")</f>
        <v>Adóoptimalizálási javaslat:</v>
      </c>
      <c r="E32" s="58"/>
      <c r="F32" s="58"/>
      <c r="J32" s="59"/>
      <c r="K32" s="60"/>
      <c r="L32" s="60"/>
      <c r="M32" s="60"/>
      <c r="N32" s="60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</row>
    <row r="33" spans="1:69" s="56" customFormat="1" x14ac:dyDescent="0.3">
      <c r="B33" s="84" t="s">
        <v>58</v>
      </c>
      <c r="C33" s="84"/>
      <c r="D33" s="84"/>
      <c r="E33" s="58"/>
      <c r="F33" s="63">
        <f>E23</f>
        <v>1485000</v>
      </c>
      <c r="J33" s="59"/>
      <c r="K33" s="60"/>
      <c r="L33" s="60"/>
      <c r="M33" s="60"/>
      <c r="N33" s="60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</row>
    <row r="34" spans="1:69" s="56" customFormat="1" ht="39" customHeight="1" x14ac:dyDescent="0.3">
      <c r="A34" s="18"/>
      <c r="B34" s="90" t="s">
        <v>71</v>
      </c>
      <c r="C34" s="90"/>
      <c r="D34" s="90"/>
      <c r="E34" s="65"/>
      <c r="F34" s="66">
        <f>IF(F33&gt;=G18,G18,F33)</f>
        <v>675000</v>
      </c>
      <c r="J34" s="59"/>
      <c r="K34" s="60"/>
      <c r="L34" s="60"/>
      <c r="M34" s="60"/>
      <c r="N34" s="60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</row>
    <row r="35" spans="1:69" s="56" customFormat="1" ht="51.75" customHeight="1" x14ac:dyDescent="0.3">
      <c r="B35" s="84" t="s">
        <v>70</v>
      </c>
      <c r="C35" s="84"/>
      <c r="D35" s="84"/>
      <c r="E35" s="58"/>
      <c r="F35" s="63">
        <f>F33-F34</f>
        <v>810000</v>
      </c>
      <c r="J35" s="59"/>
      <c r="K35" s="60"/>
      <c r="L35" s="60"/>
      <c r="M35" s="60"/>
      <c r="N35" s="60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</row>
    <row r="36" spans="1:69" s="56" customFormat="1" ht="51.75" customHeight="1" x14ac:dyDescent="0.3">
      <c r="B36" s="90" t="s">
        <v>72</v>
      </c>
      <c r="C36" s="90"/>
      <c r="D36" s="90"/>
      <c r="E36" s="65"/>
      <c r="F36" s="66">
        <f>IF(F35&gt;=H18,H18,F35)</f>
        <v>810000</v>
      </c>
      <c r="J36" s="59"/>
      <c r="K36" s="60"/>
      <c r="L36" s="60"/>
      <c r="M36" s="60"/>
      <c r="N36" s="60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</row>
    <row r="37" spans="1:69" s="56" customFormat="1" ht="31.2" customHeight="1" x14ac:dyDescent="0.3">
      <c r="B37" s="84" t="s">
        <v>59</v>
      </c>
      <c r="C37" s="84"/>
      <c r="D37" s="84"/>
      <c r="E37" s="58"/>
      <c r="F37" s="63">
        <f>IF((F36+F34)&lt;F33,F33-F34-F36,0)</f>
        <v>0</v>
      </c>
      <c r="J37" s="59"/>
      <c r="K37" s="60"/>
      <c r="L37" s="60"/>
      <c r="M37" s="60"/>
      <c r="N37" s="60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</row>
    <row r="38" spans="1:69" s="56" customFormat="1" ht="31.2" customHeight="1" x14ac:dyDescent="0.3">
      <c r="B38" s="84" t="s">
        <v>74</v>
      </c>
      <c r="C38" s="84"/>
      <c r="D38" s="84"/>
      <c r="E38" s="58"/>
      <c r="F38" s="63">
        <f>IF(F37&gt;0,F37,0)</f>
        <v>0</v>
      </c>
      <c r="J38" s="59"/>
      <c r="K38" s="60"/>
      <c r="L38" s="60"/>
      <c r="M38" s="60"/>
      <c r="N38" s="60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</row>
    <row r="39" spans="1:69" s="56" customFormat="1" ht="31.2" customHeight="1" x14ac:dyDescent="0.3">
      <c r="B39" s="83" t="s">
        <v>75</v>
      </c>
      <c r="C39" s="83"/>
      <c r="D39" s="83"/>
      <c r="E39" s="67"/>
      <c r="F39" s="68">
        <f>IF(F38&gt;=O18,O18,F38)</f>
        <v>0</v>
      </c>
      <c r="J39" s="59"/>
      <c r="K39" s="60"/>
      <c r="L39" s="60"/>
      <c r="M39" s="60"/>
      <c r="N39" s="60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</row>
    <row r="40" spans="1:69" s="56" customFormat="1" ht="50.7" customHeight="1" x14ac:dyDescent="0.3">
      <c r="B40" s="83" t="s">
        <v>63</v>
      </c>
      <c r="C40" s="83"/>
      <c r="D40" s="83"/>
      <c r="E40" s="67"/>
      <c r="F40" s="68">
        <f>IF(F37&gt;0,O18-F37,O18)</f>
        <v>1080000</v>
      </c>
      <c r="G40" s="88" t="str">
        <f>IF(F40&gt;0,Segéd!B25,Segéd!B26)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H40" s="88"/>
      <c r="I40" s="88"/>
      <c r="J40" s="88"/>
      <c r="K40" s="88"/>
      <c r="L40" s="88"/>
      <c r="M40" s="88"/>
      <c r="N40" s="88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</row>
    <row r="41" spans="1:69" s="56" customFormat="1" ht="31.5" customHeight="1" x14ac:dyDescent="0.3">
      <c r="B41" s="84" t="s">
        <v>77</v>
      </c>
      <c r="C41" s="84"/>
      <c r="D41" s="84"/>
      <c r="E41" s="70"/>
      <c r="F41" s="63">
        <f>F38-F39</f>
        <v>0</v>
      </c>
      <c r="G41" s="69"/>
      <c r="H41" s="69"/>
      <c r="I41" s="69"/>
      <c r="J41" s="69"/>
      <c r="K41" s="69"/>
      <c r="L41" s="69"/>
      <c r="M41" s="69"/>
      <c r="N41" s="69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69" s="56" customFormat="1" x14ac:dyDescent="0.3">
      <c r="B42" s="83" t="s">
        <v>76</v>
      </c>
      <c r="C42" s="83"/>
      <c r="D42" s="83"/>
      <c r="E42" s="67"/>
      <c r="F42" s="68">
        <f>IF(F41&gt;=P18,P18,F41)</f>
        <v>0</v>
      </c>
      <c r="J42" s="59"/>
      <c r="K42" s="60"/>
      <c r="L42" s="60"/>
      <c r="M42" s="60"/>
      <c r="N42" s="60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</row>
    <row r="43" spans="1:69" s="56" customFormat="1" x14ac:dyDescent="0.3">
      <c r="B43" s="61"/>
      <c r="C43" s="71"/>
      <c r="D43" s="71"/>
      <c r="E43" s="70"/>
      <c r="F43" s="70"/>
      <c r="J43" s="59"/>
      <c r="K43" s="60"/>
      <c r="L43" s="60"/>
      <c r="M43" s="60"/>
      <c r="N43" s="60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</row>
    <row r="44" spans="1:69" s="56" customFormat="1" x14ac:dyDescent="0.3">
      <c r="B44" s="82" t="s">
        <v>79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60"/>
      <c r="N44" s="60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</row>
    <row r="45" spans="1:69" s="56" customFormat="1" x14ac:dyDescent="0.3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60"/>
      <c r="N45" s="60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</row>
    <row r="46" spans="1:69" s="56" customFormat="1" x14ac:dyDescent="0.3"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60"/>
      <c r="N46" s="60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</row>
    <row r="47" spans="1:69" s="56" customFormat="1" x14ac:dyDescent="0.3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60"/>
      <c r="N47" s="60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</row>
    <row r="48" spans="1:69" s="24" customFormat="1" hidden="1" x14ac:dyDescent="0.3">
      <c r="B48" s="72"/>
      <c r="E48" s="73"/>
      <c r="F48" s="73"/>
      <c r="J48" s="72"/>
      <c r="K48" s="74"/>
      <c r="L48" s="74"/>
      <c r="M48" s="74"/>
      <c r="N48" s="74"/>
    </row>
    <row r="49" spans="2:14" s="24" customFormat="1" hidden="1" x14ac:dyDescent="0.3">
      <c r="B49" s="72"/>
      <c r="E49" s="73"/>
      <c r="F49" s="73"/>
      <c r="J49" s="72"/>
      <c r="K49" s="74"/>
      <c r="L49" s="74"/>
      <c r="M49" s="74"/>
      <c r="N49" s="74"/>
    </row>
    <row r="50" spans="2:14" s="24" customFormat="1" hidden="1" x14ac:dyDescent="0.3">
      <c r="B50" s="72"/>
      <c r="E50" s="73"/>
      <c r="F50" s="73"/>
      <c r="J50" s="72"/>
      <c r="K50" s="74"/>
      <c r="L50" s="74"/>
      <c r="M50" s="74"/>
      <c r="N50" s="74"/>
    </row>
    <row r="51" spans="2:14" s="24" customFormat="1" hidden="1" x14ac:dyDescent="0.3">
      <c r="B51" s="72"/>
      <c r="E51" s="73"/>
      <c r="F51" s="73"/>
      <c r="J51" s="72"/>
      <c r="K51" s="74"/>
      <c r="L51" s="74"/>
      <c r="M51" s="74"/>
      <c r="N51" s="74"/>
    </row>
    <row r="52" spans="2:14" s="24" customFormat="1" hidden="1" x14ac:dyDescent="0.3">
      <c r="B52" s="72"/>
      <c r="E52" s="73"/>
      <c r="F52" s="73"/>
      <c r="J52" s="72"/>
      <c r="K52" s="74"/>
      <c r="L52" s="74"/>
      <c r="M52" s="74"/>
      <c r="N52" s="74"/>
    </row>
    <row r="53" spans="2:14" s="24" customFormat="1" hidden="1" x14ac:dyDescent="0.3">
      <c r="B53" s="72"/>
      <c r="E53" s="73"/>
      <c r="F53" s="73"/>
      <c r="J53" s="72"/>
      <c r="K53" s="74"/>
      <c r="L53" s="74"/>
      <c r="M53" s="74"/>
      <c r="N53" s="74"/>
    </row>
    <row r="54" spans="2:14" s="24" customFormat="1" hidden="1" x14ac:dyDescent="0.3">
      <c r="B54" s="72"/>
      <c r="E54" s="73"/>
      <c r="F54" s="73"/>
      <c r="J54" s="72"/>
      <c r="K54" s="74"/>
      <c r="L54" s="74"/>
      <c r="M54" s="74"/>
      <c r="N54" s="74"/>
    </row>
    <row r="55" spans="2:14" s="24" customFormat="1" hidden="1" x14ac:dyDescent="0.3">
      <c r="B55" s="72"/>
      <c r="E55" s="73"/>
      <c r="F55" s="73"/>
      <c r="J55" s="72"/>
      <c r="K55" s="74"/>
      <c r="L55" s="74"/>
      <c r="M55" s="74"/>
      <c r="N55" s="74"/>
    </row>
    <row r="56" spans="2:14" s="24" customFormat="1" hidden="1" x14ac:dyDescent="0.3">
      <c r="B56" s="72"/>
      <c r="E56" s="73"/>
      <c r="F56" s="73"/>
      <c r="J56" s="72"/>
      <c r="K56" s="74"/>
      <c r="L56" s="74"/>
      <c r="M56" s="74"/>
      <c r="N56" s="74"/>
    </row>
    <row r="57" spans="2:14" s="24" customFormat="1" hidden="1" x14ac:dyDescent="0.3">
      <c r="B57" s="72"/>
      <c r="E57" s="73"/>
      <c r="F57" s="73"/>
      <c r="J57" s="72"/>
      <c r="K57" s="74"/>
      <c r="L57" s="74"/>
      <c r="M57" s="74"/>
      <c r="N57" s="74"/>
    </row>
    <row r="58" spans="2:14" s="24" customFormat="1" hidden="1" x14ac:dyDescent="0.3">
      <c r="B58" s="72"/>
      <c r="E58" s="73"/>
      <c r="F58" s="73"/>
      <c r="J58" s="72"/>
      <c r="K58" s="74"/>
      <c r="L58" s="74"/>
      <c r="M58" s="74"/>
      <c r="N58" s="74"/>
    </row>
    <row r="59" spans="2:14" s="24" customFormat="1" hidden="1" x14ac:dyDescent="0.3">
      <c r="B59" s="72"/>
      <c r="E59" s="73"/>
      <c r="F59" s="73"/>
      <c r="J59" s="72"/>
      <c r="K59" s="74"/>
      <c r="L59" s="74"/>
      <c r="M59" s="74"/>
      <c r="N59" s="74"/>
    </row>
    <row r="60" spans="2:14" s="24" customFormat="1" hidden="1" x14ac:dyDescent="0.3">
      <c r="B60" s="72"/>
      <c r="E60" s="73"/>
      <c r="F60" s="73"/>
      <c r="J60" s="72"/>
      <c r="K60" s="74"/>
      <c r="L60" s="74"/>
      <c r="M60" s="74"/>
      <c r="N60" s="74"/>
    </row>
    <row r="61" spans="2:14" s="24" customFormat="1" hidden="1" x14ac:dyDescent="0.3">
      <c r="B61" s="72"/>
      <c r="E61" s="73"/>
      <c r="F61" s="73"/>
      <c r="J61" s="72"/>
      <c r="K61" s="74"/>
      <c r="L61" s="74"/>
      <c r="M61" s="74"/>
      <c r="N61" s="74"/>
    </row>
    <row r="62" spans="2:14" s="24" customFormat="1" hidden="1" x14ac:dyDescent="0.3">
      <c r="B62" s="72"/>
      <c r="E62" s="73"/>
      <c r="F62" s="73"/>
      <c r="J62" s="72"/>
      <c r="K62" s="74"/>
      <c r="L62" s="74"/>
      <c r="M62" s="74"/>
      <c r="N62" s="74"/>
    </row>
    <row r="63" spans="2:14" s="24" customFormat="1" hidden="1" x14ac:dyDescent="0.3">
      <c r="B63" s="72"/>
      <c r="E63" s="73"/>
      <c r="F63" s="73"/>
      <c r="J63" s="72"/>
      <c r="K63" s="74"/>
      <c r="L63" s="74"/>
      <c r="M63" s="74"/>
      <c r="N63" s="74"/>
    </row>
    <row r="64" spans="2:14" s="24" customFormat="1" hidden="1" x14ac:dyDescent="0.3">
      <c r="B64" s="72"/>
      <c r="E64" s="73"/>
      <c r="F64" s="73"/>
      <c r="J64" s="72"/>
      <c r="K64" s="74"/>
      <c r="L64" s="74"/>
      <c r="M64" s="74"/>
      <c r="N64" s="74"/>
    </row>
    <row r="65" spans="2:14" s="24" customFormat="1" hidden="1" x14ac:dyDescent="0.3">
      <c r="B65" s="72"/>
      <c r="E65" s="73"/>
      <c r="F65" s="73"/>
      <c r="J65" s="72"/>
      <c r="K65" s="74"/>
      <c r="L65" s="74"/>
      <c r="M65" s="74"/>
      <c r="N65" s="74"/>
    </row>
    <row r="66" spans="2:14" s="24" customFormat="1" hidden="1" x14ac:dyDescent="0.3">
      <c r="B66" s="72"/>
      <c r="E66" s="73"/>
      <c r="F66" s="73"/>
      <c r="J66" s="72"/>
      <c r="K66" s="74"/>
      <c r="L66" s="74"/>
      <c r="M66" s="74"/>
      <c r="N66" s="74"/>
    </row>
    <row r="67" spans="2:14" s="24" customFormat="1" hidden="1" x14ac:dyDescent="0.3">
      <c r="B67" s="72"/>
      <c r="E67" s="73"/>
      <c r="F67" s="73"/>
      <c r="J67" s="72"/>
      <c r="K67" s="74"/>
      <c r="L67" s="74"/>
      <c r="M67" s="74"/>
      <c r="N67" s="74"/>
    </row>
    <row r="68" spans="2:14" s="24" customFormat="1" hidden="1" x14ac:dyDescent="0.3">
      <c r="B68" s="72"/>
      <c r="E68" s="73"/>
      <c r="F68" s="73"/>
      <c r="J68" s="72"/>
      <c r="K68" s="74"/>
      <c r="L68" s="74"/>
      <c r="M68" s="74"/>
      <c r="N68" s="74"/>
    </row>
    <row r="69" spans="2:14" s="24" customFormat="1" hidden="1" x14ac:dyDescent="0.3">
      <c r="B69" s="72"/>
      <c r="E69" s="73"/>
      <c r="F69" s="73"/>
      <c r="J69" s="72"/>
      <c r="K69" s="74"/>
      <c r="L69" s="74"/>
      <c r="M69" s="74"/>
      <c r="N69" s="74"/>
    </row>
    <row r="70" spans="2:14" s="24" customFormat="1" hidden="1" x14ac:dyDescent="0.3">
      <c r="B70" s="72"/>
      <c r="E70" s="73"/>
      <c r="F70" s="73"/>
      <c r="J70" s="72"/>
      <c r="K70" s="74"/>
      <c r="L70" s="74"/>
      <c r="M70" s="74"/>
      <c r="N70" s="74"/>
    </row>
    <row r="71" spans="2:14" s="24" customFormat="1" hidden="1" x14ac:dyDescent="0.3">
      <c r="B71" s="72"/>
      <c r="E71" s="73"/>
      <c r="F71" s="73"/>
      <c r="J71" s="72"/>
      <c r="K71" s="74"/>
      <c r="L71" s="74"/>
      <c r="M71" s="74"/>
      <c r="N71" s="74"/>
    </row>
    <row r="72" spans="2:14" s="24" customFormat="1" hidden="1" x14ac:dyDescent="0.3">
      <c r="B72" s="72"/>
      <c r="E72" s="73"/>
      <c r="F72" s="73"/>
      <c r="J72" s="72"/>
      <c r="K72" s="74"/>
      <c r="L72" s="74"/>
      <c r="M72" s="74"/>
      <c r="N72" s="74"/>
    </row>
    <row r="73" spans="2:14" s="24" customFormat="1" hidden="1" x14ac:dyDescent="0.3">
      <c r="B73" s="72"/>
      <c r="E73" s="73"/>
      <c r="F73" s="73"/>
      <c r="J73" s="72"/>
      <c r="K73" s="74"/>
      <c r="L73" s="74"/>
      <c r="M73" s="74"/>
      <c r="N73" s="74"/>
    </row>
    <row r="74" spans="2:14" s="24" customFormat="1" hidden="1" x14ac:dyDescent="0.3">
      <c r="B74" s="72"/>
      <c r="E74" s="73"/>
      <c r="F74" s="73"/>
      <c r="J74" s="72"/>
      <c r="K74" s="74"/>
      <c r="L74" s="74"/>
      <c r="M74" s="74"/>
      <c r="N74" s="74"/>
    </row>
    <row r="75" spans="2:14" s="24" customFormat="1" hidden="1" x14ac:dyDescent="0.3">
      <c r="B75" s="72"/>
      <c r="E75" s="73"/>
      <c r="F75" s="73"/>
      <c r="J75" s="72"/>
      <c r="K75" s="74"/>
      <c r="L75" s="74"/>
      <c r="M75" s="74"/>
      <c r="N75" s="74"/>
    </row>
    <row r="76" spans="2:14" s="24" customFormat="1" hidden="1" x14ac:dyDescent="0.3">
      <c r="B76" s="72"/>
      <c r="E76" s="73"/>
      <c r="F76" s="73"/>
      <c r="J76" s="72"/>
      <c r="K76" s="74"/>
      <c r="L76" s="74"/>
      <c r="M76" s="74"/>
      <c r="N76" s="74"/>
    </row>
    <row r="77" spans="2:14" s="24" customFormat="1" hidden="1" x14ac:dyDescent="0.3">
      <c r="B77" s="72"/>
      <c r="E77" s="73"/>
      <c r="F77" s="73"/>
      <c r="J77" s="72"/>
      <c r="K77" s="74"/>
      <c r="L77" s="74"/>
      <c r="M77" s="74"/>
      <c r="N77" s="74"/>
    </row>
    <row r="78" spans="2:14" s="24" customFormat="1" hidden="1" x14ac:dyDescent="0.3">
      <c r="B78" s="72"/>
      <c r="E78" s="73"/>
      <c r="F78" s="73"/>
      <c r="J78" s="72"/>
      <c r="K78" s="74"/>
      <c r="L78" s="74"/>
      <c r="M78" s="74"/>
      <c r="N78" s="74"/>
    </row>
    <row r="79" spans="2:14" s="24" customFormat="1" hidden="1" x14ac:dyDescent="0.3">
      <c r="B79" s="72"/>
      <c r="E79" s="73"/>
      <c r="F79" s="73"/>
      <c r="J79" s="72"/>
      <c r="K79" s="74"/>
      <c r="L79" s="74"/>
      <c r="M79" s="74"/>
      <c r="N79" s="74"/>
    </row>
    <row r="80" spans="2:14" s="24" customFormat="1" hidden="1" x14ac:dyDescent="0.3">
      <c r="B80" s="72"/>
      <c r="E80" s="73"/>
      <c r="F80" s="73"/>
      <c r="J80" s="72"/>
      <c r="K80" s="74"/>
      <c r="L80" s="74"/>
      <c r="M80" s="74"/>
      <c r="N80" s="74"/>
    </row>
    <row r="81" spans="2:14" s="24" customFormat="1" hidden="1" x14ac:dyDescent="0.3">
      <c r="B81" s="72"/>
      <c r="E81" s="73"/>
      <c r="F81" s="73"/>
      <c r="J81" s="72"/>
      <c r="K81" s="74"/>
      <c r="L81" s="74"/>
      <c r="M81" s="74"/>
      <c r="N81" s="74"/>
    </row>
    <row r="82" spans="2:14" s="24" customFormat="1" hidden="1" x14ac:dyDescent="0.3">
      <c r="B82" s="72"/>
      <c r="E82" s="73"/>
      <c r="F82" s="73"/>
      <c r="J82" s="72"/>
      <c r="K82" s="74"/>
      <c r="L82" s="74"/>
      <c r="M82" s="74"/>
      <c r="N82" s="74"/>
    </row>
    <row r="83" spans="2:14" s="24" customFormat="1" hidden="1" x14ac:dyDescent="0.3">
      <c r="B83" s="72"/>
      <c r="E83" s="73"/>
      <c r="F83" s="73"/>
      <c r="J83" s="72"/>
      <c r="K83" s="74"/>
      <c r="L83" s="74"/>
      <c r="M83" s="74"/>
      <c r="N83" s="74"/>
    </row>
    <row r="84" spans="2:14" s="24" customFormat="1" hidden="1" x14ac:dyDescent="0.3">
      <c r="B84" s="72"/>
      <c r="E84" s="73"/>
      <c r="F84" s="73"/>
      <c r="J84" s="72"/>
      <c r="K84" s="74"/>
      <c r="L84" s="74"/>
      <c r="M84" s="74"/>
      <c r="N84" s="74"/>
    </row>
    <row r="85" spans="2:14" s="24" customFormat="1" hidden="1" x14ac:dyDescent="0.3">
      <c r="B85" s="72"/>
      <c r="E85" s="73"/>
      <c r="F85" s="73"/>
      <c r="J85" s="72"/>
      <c r="K85" s="74"/>
      <c r="L85" s="74"/>
      <c r="M85" s="74"/>
      <c r="N85" s="74"/>
    </row>
    <row r="86" spans="2:14" s="24" customFormat="1" hidden="1" x14ac:dyDescent="0.3">
      <c r="B86" s="72"/>
      <c r="E86" s="73"/>
      <c r="F86" s="73"/>
      <c r="J86" s="72"/>
      <c r="K86" s="74"/>
      <c r="L86" s="74"/>
      <c r="M86" s="74"/>
      <c r="N86" s="74"/>
    </row>
    <row r="87" spans="2:14" s="24" customFormat="1" hidden="1" x14ac:dyDescent="0.3">
      <c r="B87" s="72"/>
      <c r="E87" s="73"/>
      <c r="F87" s="73"/>
      <c r="J87" s="72"/>
      <c r="K87" s="74"/>
      <c r="L87" s="74"/>
      <c r="M87" s="74"/>
      <c r="N87" s="74"/>
    </row>
    <row r="88" spans="2:14" s="24" customFormat="1" hidden="1" x14ac:dyDescent="0.3">
      <c r="B88" s="72"/>
      <c r="E88" s="73"/>
      <c r="F88" s="73"/>
      <c r="J88" s="72"/>
      <c r="K88" s="74"/>
      <c r="L88" s="74"/>
      <c r="M88" s="74"/>
      <c r="N88" s="74"/>
    </row>
    <row r="89" spans="2:14" s="24" customFormat="1" hidden="1" x14ac:dyDescent="0.3">
      <c r="B89" s="72"/>
      <c r="E89" s="73"/>
      <c r="F89" s="73"/>
      <c r="J89" s="72"/>
      <c r="K89" s="74"/>
      <c r="L89" s="74"/>
      <c r="M89" s="74"/>
      <c r="N89" s="74"/>
    </row>
    <row r="90" spans="2:14" s="24" customFormat="1" hidden="1" x14ac:dyDescent="0.3">
      <c r="B90" s="72"/>
      <c r="E90" s="73"/>
      <c r="F90" s="73"/>
      <c r="J90" s="72"/>
      <c r="K90" s="74"/>
      <c r="L90" s="74"/>
      <c r="M90" s="74"/>
      <c r="N90" s="74"/>
    </row>
    <row r="91" spans="2:14" s="24" customFormat="1" hidden="1" x14ac:dyDescent="0.3">
      <c r="B91" s="72"/>
      <c r="E91" s="73"/>
      <c r="F91" s="73"/>
      <c r="J91" s="72"/>
      <c r="K91" s="74"/>
      <c r="L91" s="74"/>
      <c r="M91" s="74"/>
      <c r="N91" s="74"/>
    </row>
    <row r="92" spans="2:14" s="24" customFormat="1" hidden="1" x14ac:dyDescent="0.3">
      <c r="B92" s="72"/>
      <c r="E92" s="73"/>
      <c r="F92" s="73"/>
      <c r="J92" s="72"/>
      <c r="K92" s="74"/>
      <c r="L92" s="74"/>
      <c r="M92" s="74"/>
      <c r="N92" s="74"/>
    </row>
    <row r="93" spans="2:14" s="24" customFormat="1" hidden="1" x14ac:dyDescent="0.3">
      <c r="B93" s="72"/>
      <c r="E93" s="73"/>
      <c r="F93" s="73"/>
      <c r="J93" s="72"/>
      <c r="K93" s="74"/>
      <c r="L93" s="74"/>
      <c r="M93" s="74"/>
      <c r="N93" s="74"/>
    </row>
    <row r="94" spans="2:14" s="24" customFormat="1" hidden="1" x14ac:dyDescent="0.3">
      <c r="B94" s="72"/>
      <c r="E94" s="73"/>
      <c r="F94" s="73"/>
      <c r="J94" s="72"/>
      <c r="K94" s="74"/>
      <c r="L94" s="74"/>
      <c r="M94" s="74"/>
      <c r="N94" s="74"/>
    </row>
    <row r="95" spans="2:14" s="24" customFormat="1" hidden="1" x14ac:dyDescent="0.3">
      <c r="B95" s="72"/>
      <c r="E95" s="73"/>
      <c r="F95" s="73"/>
      <c r="J95" s="72"/>
      <c r="K95" s="74"/>
      <c r="L95" s="74"/>
      <c r="M95" s="74"/>
      <c r="N95" s="74"/>
    </row>
    <row r="96" spans="2:14" s="24" customFormat="1" hidden="1" x14ac:dyDescent="0.3">
      <c r="B96" s="72"/>
      <c r="E96" s="73"/>
      <c r="F96" s="73"/>
      <c r="J96" s="72"/>
      <c r="K96" s="74"/>
      <c r="L96" s="74"/>
      <c r="M96" s="74"/>
      <c r="N96" s="74"/>
    </row>
    <row r="97" spans="2:14" s="24" customFormat="1" hidden="1" x14ac:dyDescent="0.3">
      <c r="B97" s="72"/>
      <c r="E97" s="73"/>
      <c r="F97" s="73"/>
      <c r="J97" s="72"/>
      <c r="K97" s="74"/>
      <c r="L97" s="74"/>
      <c r="M97" s="74"/>
      <c r="N97" s="74"/>
    </row>
    <row r="98" spans="2:14" s="24" customFormat="1" hidden="1" x14ac:dyDescent="0.3">
      <c r="B98" s="72"/>
      <c r="E98" s="73"/>
      <c r="F98" s="73"/>
      <c r="J98" s="72"/>
      <c r="K98" s="74"/>
      <c r="L98" s="74"/>
      <c r="M98" s="74"/>
      <c r="N98" s="74"/>
    </row>
    <row r="99" spans="2:14" s="24" customFormat="1" hidden="1" x14ac:dyDescent="0.3">
      <c r="B99" s="72"/>
      <c r="E99" s="73"/>
      <c r="F99" s="73"/>
      <c r="J99" s="72"/>
      <c r="K99" s="74"/>
      <c r="L99" s="74"/>
      <c r="M99" s="74"/>
      <c r="N99" s="74"/>
    </row>
    <row r="100" spans="2:14" s="24" customFormat="1" hidden="1" x14ac:dyDescent="0.3">
      <c r="B100" s="72"/>
      <c r="E100" s="73"/>
      <c r="F100" s="73"/>
      <c r="J100" s="72"/>
      <c r="K100" s="74"/>
      <c r="L100" s="74"/>
      <c r="M100" s="74"/>
      <c r="N100" s="74"/>
    </row>
    <row r="101" spans="2:14" s="24" customFormat="1" hidden="1" x14ac:dyDescent="0.3">
      <c r="B101" s="72"/>
      <c r="E101" s="73"/>
      <c r="F101" s="73"/>
      <c r="J101" s="72"/>
      <c r="K101" s="74"/>
      <c r="L101" s="74"/>
      <c r="M101" s="74"/>
      <c r="N101" s="74"/>
    </row>
    <row r="102" spans="2:14" s="24" customFormat="1" hidden="1" x14ac:dyDescent="0.3">
      <c r="B102" s="72"/>
      <c r="E102" s="73"/>
      <c r="F102" s="73"/>
      <c r="J102" s="72"/>
      <c r="K102" s="74"/>
      <c r="L102" s="74"/>
      <c r="M102" s="74"/>
      <c r="N102" s="74"/>
    </row>
    <row r="103" spans="2:14" s="24" customFormat="1" hidden="1" x14ac:dyDescent="0.3">
      <c r="B103" s="72"/>
      <c r="E103" s="73"/>
      <c r="F103" s="73"/>
      <c r="J103" s="72"/>
      <c r="K103" s="74"/>
      <c r="L103" s="74"/>
      <c r="M103" s="74"/>
      <c r="N103" s="74"/>
    </row>
    <row r="104" spans="2:14" s="24" customFormat="1" hidden="1" x14ac:dyDescent="0.3">
      <c r="B104" s="72"/>
      <c r="E104" s="73"/>
      <c r="F104" s="73"/>
      <c r="J104" s="72"/>
      <c r="K104" s="74"/>
      <c r="L104" s="74"/>
      <c r="M104" s="74"/>
      <c r="N104" s="74"/>
    </row>
    <row r="105" spans="2:14" s="24" customFormat="1" hidden="1" x14ac:dyDescent="0.3">
      <c r="B105" s="72"/>
      <c r="E105" s="73"/>
      <c r="F105" s="73"/>
      <c r="J105" s="72"/>
      <c r="K105" s="74"/>
      <c r="L105" s="74"/>
      <c r="M105" s="74"/>
      <c r="N105" s="74"/>
    </row>
    <row r="106" spans="2:14" s="24" customFormat="1" hidden="1" x14ac:dyDescent="0.3">
      <c r="B106" s="72"/>
      <c r="E106" s="73"/>
      <c r="F106" s="73"/>
      <c r="J106" s="72"/>
      <c r="K106" s="74"/>
      <c r="L106" s="74"/>
      <c r="M106" s="74"/>
      <c r="N106" s="74"/>
    </row>
    <row r="107" spans="2:14" s="24" customFormat="1" hidden="1" x14ac:dyDescent="0.3">
      <c r="B107" s="72"/>
      <c r="E107" s="73"/>
      <c r="F107" s="73"/>
      <c r="J107" s="72"/>
      <c r="K107" s="74"/>
      <c r="L107" s="74"/>
      <c r="M107" s="74"/>
      <c r="N107" s="74"/>
    </row>
    <row r="108" spans="2:14" s="24" customFormat="1" hidden="1" x14ac:dyDescent="0.3">
      <c r="B108" s="72"/>
      <c r="E108" s="73"/>
      <c r="F108" s="73"/>
      <c r="J108" s="72"/>
      <c r="K108" s="74"/>
      <c r="L108" s="74"/>
      <c r="M108" s="74"/>
      <c r="N108" s="74"/>
    </row>
    <row r="109" spans="2:14" s="24" customFormat="1" hidden="1" x14ac:dyDescent="0.3">
      <c r="B109" s="72"/>
      <c r="E109" s="73"/>
      <c r="F109" s="73"/>
      <c r="J109" s="72"/>
      <c r="K109" s="74"/>
      <c r="L109" s="74"/>
      <c r="M109" s="74"/>
      <c r="N109" s="74"/>
    </row>
    <row r="110" spans="2:14" s="24" customFormat="1" hidden="1" x14ac:dyDescent="0.3">
      <c r="B110" s="72"/>
      <c r="E110" s="73"/>
      <c r="F110" s="73"/>
      <c r="J110" s="72"/>
      <c r="K110" s="74"/>
      <c r="L110" s="74"/>
      <c r="M110" s="74"/>
      <c r="N110" s="74"/>
    </row>
    <row r="111" spans="2:14" s="24" customFormat="1" hidden="1" x14ac:dyDescent="0.3">
      <c r="B111" s="72"/>
      <c r="E111" s="73"/>
      <c r="F111" s="73"/>
      <c r="J111" s="72"/>
      <c r="K111" s="74"/>
      <c r="L111" s="74"/>
      <c r="M111" s="74"/>
      <c r="N111" s="74"/>
    </row>
    <row r="112" spans="2:14" s="24" customFormat="1" hidden="1" x14ac:dyDescent="0.3">
      <c r="B112" s="72"/>
      <c r="E112" s="73"/>
      <c r="F112" s="73"/>
      <c r="J112" s="72"/>
      <c r="K112" s="74"/>
      <c r="L112" s="74"/>
      <c r="M112" s="74"/>
      <c r="N112" s="74"/>
    </row>
    <row r="113" spans="2:14" s="24" customFormat="1" hidden="1" x14ac:dyDescent="0.3">
      <c r="B113" s="72"/>
      <c r="E113" s="73"/>
      <c r="F113" s="73"/>
      <c r="J113" s="72"/>
      <c r="K113" s="74"/>
      <c r="L113" s="74"/>
      <c r="M113" s="74"/>
      <c r="N113" s="74"/>
    </row>
    <row r="114" spans="2:14" s="24" customFormat="1" hidden="1" x14ac:dyDescent="0.3">
      <c r="B114" s="72"/>
      <c r="E114" s="73"/>
      <c r="F114" s="73"/>
      <c r="J114" s="72"/>
      <c r="K114" s="74"/>
      <c r="L114" s="74"/>
      <c r="M114" s="74"/>
      <c r="N114" s="74"/>
    </row>
    <row r="115" spans="2:14" s="24" customFormat="1" hidden="1" x14ac:dyDescent="0.3">
      <c r="B115" s="72"/>
      <c r="E115" s="73"/>
      <c r="F115" s="73"/>
      <c r="J115" s="72"/>
      <c r="K115" s="74"/>
      <c r="L115" s="74"/>
      <c r="M115" s="74"/>
      <c r="N115" s="74"/>
    </row>
    <row r="116" spans="2:14" s="24" customFormat="1" hidden="1" x14ac:dyDescent="0.3">
      <c r="B116" s="72"/>
      <c r="E116" s="73"/>
      <c r="F116" s="73"/>
      <c r="J116" s="72"/>
      <c r="K116" s="74"/>
      <c r="L116" s="74"/>
      <c r="M116" s="74"/>
      <c r="N116" s="74"/>
    </row>
    <row r="117" spans="2:14" s="24" customFormat="1" hidden="1" x14ac:dyDescent="0.3">
      <c r="B117" s="72"/>
      <c r="E117" s="73"/>
      <c r="F117" s="73"/>
      <c r="J117" s="72"/>
      <c r="K117" s="74"/>
      <c r="L117" s="74"/>
      <c r="M117" s="74"/>
      <c r="N117" s="74"/>
    </row>
    <row r="118" spans="2:14" s="24" customFormat="1" hidden="1" x14ac:dyDescent="0.3">
      <c r="B118" s="72"/>
      <c r="E118" s="73"/>
      <c r="F118" s="73"/>
      <c r="J118" s="72"/>
      <c r="K118" s="74"/>
      <c r="L118" s="74"/>
      <c r="M118" s="74"/>
      <c r="N118" s="74"/>
    </row>
    <row r="119" spans="2:14" s="24" customFormat="1" hidden="1" x14ac:dyDescent="0.3">
      <c r="B119" s="72"/>
      <c r="E119" s="73"/>
      <c r="F119" s="73"/>
      <c r="J119" s="72"/>
      <c r="K119" s="74"/>
      <c r="L119" s="74"/>
      <c r="M119" s="74"/>
      <c r="N119" s="74"/>
    </row>
    <row r="120" spans="2:14" s="24" customFormat="1" hidden="1" x14ac:dyDescent="0.3">
      <c r="B120" s="72"/>
      <c r="E120" s="73"/>
      <c r="F120" s="73"/>
      <c r="J120" s="72"/>
      <c r="K120" s="74"/>
      <c r="L120" s="74"/>
      <c r="M120" s="74"/>
      <c r="N120" s="74"/>
    </row>
    <row r="121" spans="2:14" s="24" customFormat="1" hidden="1" x14ac:dyDescent="0.3">
      <c r="B121" s="72"/>
      <c r="E121" s="73"/>
      <c r="F121" s="73"/>
      <c r="J121" s="72"/>
      <c r="K121" s="74"/>
      <c r="L121" s="74"/>
      <c r="M121" s="74"/>
      <c r="N121" s="74"/>
    </row>
    <row r="122" spans="2:14" s="24" customFormat="1" hidden="1" x14ac:dyDescent="0.3">
      <c r="B122" s="72"/>
      <c r="E122" s="73"/>
      <c r="F122" s="73"/>
      <c r="J122" s="72"/>
      <c r="K122" s="74"/>
      <c r="L122" s="74"/>
      <c r="M122" s="74"/>
      <c r="N122" s="74"/>
    </row>
    <row r="123" spans="2:14" s="24" customFormat="1" hidden="1" x14ac:dyDescent="0.3">
      <c r="B123" s="72"/>
      <c r="E123" s="73"/>
      <c r="F123" s="73"/>
      <c r="J123" s="72"/>
      <c r="K123" s="74"/>
      <c r="L123" s="74"/>
      <c r="M123" s="74"/>
      <c r="N123" s="74"/>
    </row>
    <row r="124" spans="2:14" s="24" customFormat="1" hidden="1" x14ac:dyDescent="0.3">
      <c r="B124" s="72"/>
      <c r="E124" s="73"/>
      <c r="F124" s="73"/>
      <c r="J124" s="72"/>
      <c r="K124" s="74"/>
      <c r="L124" s="74"/>
      <c r="M124" s="74"/>
      <c r="N124" s="74"/>
    </row>
    <row r="125" spans="2:14" s="24" customFormat="1" hidden="1" x14ac:dyDescent="0.3">
      <c r="B125" s="72"/>
      <c r="E125" s="73"/>
      <c r="F125" s="73"/>
      <c r="J125" s="72"/>
      <c r="K125" s="74"/>
      <c r="L125" s="74"/>
      <c r="M125" s="74"/>
      <c r="N125" s="74"/>
    </row>
    <row r="126" spans="2:14" s="24" customFormat="1" hidden="1" x14ac:dyDescent="0.3">
      <c r="B126" s="72"/>
      <c r="E126" s="73"/>
      <c r="F126" s="73"/>
      <c r="J126" s="72"/>
      <c r="K126" s="74"/>
      <c r="L126" s="74"/>
      <c r="M126" s="74"/>
      <c r="N126" s="74"/>
    </row>
    <row r="127" spans="2:14" s="24" customFormat="1" hidden="1" x14ac:dyDescent="0.3">
      <c r="B127" s="72"/>
      <c r="E127" s="73"/>
      <c r="F127" s="73"/>
      <c r="J127" s="72"/>
      <c r="K127" s="74"/>
      <c r="L127" s="74"/>
      <c r="M127" s="74"/>
      <c r="N127" s="74"/>
    </row>
    <row r="128" spans="2:14" s="24" customFormat="1" hidden="1" x14ac:dyDescent="0.3">
      <c r="B128" s="72"/>
      <c r="E128" s="73"/>
      <c r="F128" s="73"/>
      <c r="J128" s="72"/>
      <c r="K128" s="74"/>
      <c r="L128" s="74"/>
      <c r="M128" s="74"/>
      <c r="N128" s="74"/>
    </row>
    <row r="129" spans="2:14" s="24" customFormat="1" hidden="1" x14ac:dyDescent="0.3">
      <c r="B129" s="72"/>
      <c r="E129" s="73"/>
      <c r="F129" s="73"/>
      <c r="J129" s="72"/>
      <c r="K129" s="74"/>
      <c r="L129" s="74"/>
      <c r="M129" s="74"/>
      <c r="N129" s="74"/>
    </row>
    <row r="130" spans="2:14" s="24" customFormat="1" hidden="1" x14ac:dyDescent="0.3">
      <c r="B130" s="72"/>
      <c r="E130" s="73"/>
      <c r="F130" s="73"/>
      <c r="J130" s="72"/>
      <c r="K130" s="74"/>
      <c r="L130" s="74"/>
      <c r="M130" s="74"/>
      <c r="N130" s="74"/>
    </row>
    <row r="131" spans="2:14" s="24" customFormat="1" hidden="1" x14ac:dyDescent="0.3">
      <c r="B131" s="72"/>
      <c r="E131" s="73"/>
      <c r="F131" s="73"/>
      <c r="J131" s="72"/>
      <c r="K131" s="74"/>
      <c r="L131" s="74"/>
      <c r="M131" s="74"/>
      <c r="N131" s="74"/>
    </row>
    <row r="132" spans="2:14" s="24" customFormat="1" hidden="1" x14ac:dyDescent="0.3">
      <c r="B132" s="72"/>
      <c r="E132" s="73"/>
      <c r="F132" s="73"/>
      <c r="J132" s="72"/>
      <c r="K132" s="74"/>
      <c r="L132" s="74"/>
      <c r="M132" s="74"/>
      <c r="N132" s="74"/>
    </row>
    <row r="133" spans="2:14" s="24" customFormat="1" hidden="1" x14ac:dyDescent="0.3">
      <c r="B133" s="72"/>
      <c r="E133" s="73"/>
      <c r="F133" s="73"/>
      <c r="J133" s="72"/>
      <c r="K133" s="74"/>
      <c r="L133" s="74"/>
      <c r="M133" s="74"/>
      <c r="N133" s="74"/>
    </row>
    <row r="134" spans="2:14" s="24" customFormat="1" hidden="1" x14ac:dyDescent="0.3">
      <c r="B134" s="72"/>
      <c r="E134" s="73"/>
      <c r="F134" s="73"/>
      <c r="J134" s="72"/>
      <c r="K134" s="74"/>
      <c r="L134" s="74"/>
      <c r="M134" s="74"/>
      <c r="N134" s="74"/>
    </row>
    <row r="135" spans="2:14" s="24" customFormat="1" hidden="1" x14ac:dyDescent="0.3">
      <c r="B135" s="72"/>
      <c r="E135" s="73"/>
      <c r="F135" s="73"/>
      <c r="J135" s="72"/>
      <c r="K135" s="74"/>
      <c r="L135" s="74"/>
      <c r="M135" s="74"/>
      <c r="N135" s="74"/>
    </row>
    <row r="136" spans="2:14" s="24" customFormat="1" hidden="1" x14ac:dyDescent="0.3">
      <c r="B136" s="72"/>
      <c r="E136" s="73"/>
      <c r="F136" s="73"/>
      <c r="J136" s="72"/>
      <c r="K136" s="74"/>
      <c r="L136" s="74"/>
      <c r="M136" s="74"/>
      <c r="N136" s="74"/>
    </row>
    <row r="137" spans="2:14" s="24" customFormat="1" hidden="1" x14ac:dyDescent="0.3">
      <c r="B137" s="72"/>
      <c r="E137" s="73"/>
      <c r="F137" s="73"/>
      <c r="J137" s="72"/>
      <c r="K137" s="74"/>
      <c r="L137" s="74"/>
      <c r="M137" s="74"/>
      <c r="N137" s="74"/>
    </row>
    <row r="138" spans="2:14" s="24" customFormat="1" hidden="1" x14ac:dyDescent="0.3">
      <c r="B138" s="72"/>
      <c r="E138" s="73"/>
      <c r="F138" s="73"/>
      <c r="J138" s="72"/>
      <c r="K138" s="74"/>
      <c r="L138" s="74"/>
      <c r="M138" s="74"/>
      <c r="N138" s="74"/>
    </row>
    <row r="139" spans="2:14" s="24" customFormat="1" hidden="1" x14ac:dyDescent="0.3">
      <c r="B139" s="72"/>
      <c r="E139" s="73"/>
      <c r="F139" s="73"/>
      <c r="J139" s="72"/>
      <c r="K139" s="74"/>
      <c r="L139" s="74"/>
      <c r="M139" s="74"/>
      <c r="N139" s="74"/>
    </row>
    <row r="140" spans="2:14" s="24" customFormat="1" hidden="1" x14ac:dyDescent="0.3">
      <c r="B140" s="72"/>
      <c r="E140" s="73"/>
      <c r="F140" s="73"/>
      <c r="J140" s="72"/>
      <c r="K140" s="74"/>
      <c r="L140" s="74"/>
      <c r="M140" s="74"/>
      <c r="N140" s="74"/>
    </row>
    <row r="141" spans="2:14" s="24" customFormat="1" hidden="1" x14ac:dyDescent="0.3">
      <c r="B141" s="72"/>
      <c r="E141" s="73"/>
      <c r="F141" s="73"/>
      <c r="J141" s="72"/>
      <c r="K141" s="74"/>
      <c r="L141" s="74"/>
      <c r="M141" s="74"/>
      <c r="N141" s="74"/>
    </row>
    <row r="142" spans="2:14" s="24" customFormat="1" hidden="1" x14ac:dyDescent="0.3">
      <c r="B142" s="72"/>
      <c r="E142" s="73"/>
      <c r="F142" s="73"/>
      <c r="J142" s="72"/>
      <c r="K142" s="74"/>
      <c r="L142" s="74"/>
      <c r="M142" s="74"/>
      <c r="N142" s="74"/>
    </row>
    <row r="143" spans="2:14" s="24" customFormat="1" hidden="1" x14ac:dyDescent="0.3">
      <c r="B143" s="72"/>
      <c r="E143" s="73"/>
      <c r="F143" s="73"/>
      <c r="J143" s="72"/>
      <c r="K143" s="74"/>
      <c r="L143" s="74"/>
      <c r="M143" s="74"/>
      <c r="N143" s="74"/>
    </row>
    <row r="144" spans="2:14" s="24" customFormat="1" hidden="1" x14ac:dyDescent="0.3">
      <c r="B144" s="72"/>
      <c r="E144" s="73"/>
      <c r="F144" s="73"/>
      <c r="J144" s="72"/>
      <c r="K144" s="74"/>
      <c r="L144" s="74"/>
      <c r="M144" s="74"/>
      <c r="N144" s="74"/>
    </row>
    <row r="145" spans="2:14" s="24" customFormat="1" hidden="1" x14ac:dyDescent="0.3">
      <c r="B145" s="72"/>
      <c r="E145" s="73"/>
      <c r="F145" s="73"/>
      <c r="J145" s="72"/>
      <c r="K145" s="74"/>
      <c r="L145" s="74"/>
      <c r="M145" s="74"/>
      <c r="N145" s="74"/>
    </row>
    <row r="146" spans="2:14" s="24" customFormat="1" hidden="1" x14ac:dyDescent="0.3">
      <c r="B146" s="72"/>
      <c r="E146" s="73"/>
      <c r="F146" s="73"/>
      <c r="J146" s="72"/>
      <c r="K146" s="74"/>
      <c r="L146" s="74"/>
      <c r="M146" s="74"/>
      <c r="N146" s="74"/>
    </row>
    <row r="147" spans="2:14" s="24" customFormat="1" hidden="1" x14ac:dyDescent="0.3">
      <c r="B147" s="72"/>
      <c r="E147" s="73"/>
      <c r="F147" s="73"/>
      <c r="J147" s="72"/>
      <c r="K147" s="74"/>
      <c r="L147" s="74"/>
      <c r="M147" s="74"/>
      <c r="N147" s="74"/>
    </row>
    <row r="148" spans="2:14" s="24" customFormat="1" hidden="1" x14ac:dyDescent="0.3">
      <c r="B148" s="72"/>
      <c r="E148" s="73"/>
      <c r="F148" s="73"/>
      <c r="J148" s="72"/>
      <c r="K148" s="74"/>
      <c r="L148" s="74"/>
      <c r="M148" s="74"/>
      <c r="N148" s="74"/>
    </row>
    <row r="149" spans="2:14" s="24" customFormat="1" hidden="1" x14ac:dyDescent="0.3">
      <c r="B149" s="72"/>
      <c r="E149" s="73"/>
      <c r="F149" s="73"/>
      <c r="J149" s="72"/>
      <c r="K149" s="74"/>
      <c r="L149" s="74"/>
      <c r="M149" s="74"/>
      <c r="N149" s="74"/>
    </row>
    <row r="150" spans="2:14" s="24" customFormat="1" hidden="1" x14ac:dyDescent="0.3">
      <c r="B150" s="72"/>
      <c r="E150" s="73"/>
      <c r="F150" s="73"/>
      <c r="J150" s="72"/>
      <c r="K150" s="74"/>
      <c r="L150" s="74"/>
      <c r="M150" s="74"/>
      <c r="N150" s="74"/>
    </row>
    <row r="151" spans="2:14" s="24" customFormat="1" hidden="1" x14ac:dyDescent="0.3">
      <c r="B151" s="72"/>
      <c r="E151" s="73"/>
      <c r="F151" s="73"/>
      <c r="J151" s="72"/>
      <c r="K151" s="74"/>
      <c r="L151" s="74"/>
      <c r="M151" s="74"/>
      <c r="N151" s="74"/>
    </row>
    <row r="152" spans="2:14" s="24" customFormat="1" hidden="1" x14ac:dyDescent="0.3">
      <c r="B152" s="72"/>
      <c r="E152" s="73"/>
      <c r="F152" s="73"/>
      <c r="J152" s="72"/>
      <c r="K152" s="74"/>
      <c r="L152" s="74"/>
      <c r="M152" s="74"/>
      <c r="N152" s="74"/>
    </row>
    <row r="153" spans="2:14" s="24" customFormat="1" hidden="1" x14ac:dyDescent="0.3">
      <c r="B153" s="72"/>
      <c r="E153" s="73"/>
      <c r="F153" s="73"/>
      <c r="J153" s="72"/>
      <c r="K153" s="74"/>
      <c r="L153" s="74"/>
      <c r="M153" s="74"/>
      <c r="N153" s="74"/>
    </row>
    <row r="154" spans="2:14" s="24" customFormat="1" hidden="1" x14ac:dyDescent="0.3">
      <c r="B154" s="72"/>
      <c r="E154" s="73"/>
      <c r="F154" s="73"/>
      <c r="J154" s="72"/>
      <c r="K154" s="74"/>
      <c r="L154" s="74"/>
      <c r="M154" s="74"/>
      <c r="N154" s="74"/>
    </row>
    <row r="155" spans="2:14" s="24" customFormat="1" hidden="1" x14ac:dyDescent="0.3">
      <c r="B155" s="72"/>
      <c r="E155" s="73"/>
      <c r="F155" s="73"/>
      <c r="J155" s="72"/>
      <c r="K155" s="74"/>
      <c r="L155" s="74"/>
      <c r="M155" s="74"/>
      <c r="N155" s="74"/>
    </row>
    <row r="156" spans="2:14" s="24" customFormat="1" hidden="1" x14ac:dyDescent="0.3">
      <c r="B156" s="72"/>
      <c r="E156" s="73"/>
      <c r="F156" s="73"/>
      <c r="J156" s="72"/>
      <c r="K156" s="74"/>
      <c r="L156" s="74"/>
      <c r="M156" s="74"/>
      <c r="N156" s="74"/>
    </row>
  </sheetData>
  <sheetProtection algorithmName="SHA-512" hashValue="QxzFWmCn58UDJt3fnfO7evDEf4qCop4kamO3NlGxbyQuOwsNb+U/+ymGYYvn7Q9rxI81i+5xLo+TBxpnDAFDQg==" saltValue="anaWGhxzuv2Ag0RouUPiQA==" spinCount="100000" sheet="1" objects="1" scenarios="1"/>
  <mergeCells count="32">
    <mergeCell ref="R6:U9"/>
    <mergeCell ref="B34:D34"/>
    <mergeCell ref="R2:U5"/>
    <mergeCell ref="R10:U15"/>
    <mergeCell ref="G29:N29"/>
    <mergeCell ref="E23:F23"/>
    <mergeCell ref="B23:D23"/>
    <mergeCell ref="E28:F28"/>
    <mergeCell ref="B28:D28"/>
    <mergeCell ref="I6:I17"/>
    <mergeCell ref="R17:U23"/>
    <mergeCell ref="R24:U27"/>
    <mergeCell ref="B29:D29"/>
    <mergeCell ref="B30:D30"/>
    <mergeCell ref="G30:N30"/>
    <mergeCell ref="B33:D33"/>
    <mergeCell ref="B44:L47"/>
    <mergeCell ref="B42:D42"/>
    <mergeCell ref="B41:D41"/>
    <mergeCell ref="A5:A17"/>
    <mergeCell ref="J2:P3"/>
    <mergeCell ref="B2:D3"/>
    <mergeCell ref="B40:D40"/>
    <mergeCell ref="G40:N40"/>
    <mergeCell ref="B35:D35"/>
    <mergeCell ref="B37:D37"/>
    <mergeCell ref="E26:F26"/>
    <mergeCell ref="E27:F27"/>
    <mergeCell ref="B36:D36"/>
    <mergeCell ref="B38:D38"/>
    <mergeCell ref="B39:D39"/>
    <mergeCell ref="B21:C21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Segéd!$I$2:$I$7</xm:f>
          </x14:formula1>
          <xm:sqref>D6:D17</xm:sqref>
        </x14:dataValidation>
        <x14:dataValidation type="list" allowBlank="1" showInputMessage="1" showErrorMessage="1" xr:uid="{00000000-0002-0000-0000-000001000000}">
          <x14:formula1>
            <xm:f>Segéd!$A$2:$A$7</xm:f>
          </x14:formula1>
          <xm:sqref>D20:D22</xm:sqref>
        </x14:dataValidation>
        <x14:dataValidation type="list" allowBlank="1" showInputMessage="1" showErrorMessage="1" xr:uid="{00000000-0002-0000-0000-000002000000}">
          <x14:formula1>
            <xm:f>Segéd!$N$2:$N$5</xm:f>
          </x14:formula1>
          <xm:sqref>L6:L17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B12" sqref="B12"/>
    </sheetView>
  </sheetViews>
  <sheetFormatPr defaultRowHeight="14.4" x14ac:dyDescent="0.3"/>
  <cols>
    <col min="1" max="4" width="13.88671875" customWidth="1"/>
    <col min="5" max="6" width="8.88671875" style="7" bestFit="1" customWidth="1"/>
    <col min="7" max="7" width="9.21875" style="7" bestFit="1" customWidth="1"/>
  </cols>
  <sheetData>
    <row r="1" spans="1:16" s="3" customFormat="1" ht="43.2" x14ac:dyDescent="0.3">
      <c r="A1" s="2" t="s">
        <v>13</v>
      </c>
      <c r="B1" s="2" t="s">
        <v>14</v>
      </c>
      <c r="C1" s="2" t="s">
        <v>15</v>
      </c>
      <c r="D1" s="2" t="s">
        <v>16</v>
      </c>
      <c r="E1" s="5"/>
      <c r="F1" s="5"/>
      <c r="G1" s="5"/>
      <c r="H1" s="10" t="s">
        <v>42</v>
      </c>
      <c r="I1" s="10" t="s">
        <v>20</v>
      </c>
      <c r="J1" s="11" t="s">
        <v>29</v>
      </c>
      <c r="K1" s="11" t="s">
        <v>30</v>
      </c>
      <c r="M1" s="14" t="s">
        <v>43</v>
      </c>
      <c r="N1" s="14" t="s">
        <v>20</v>
      </c>
      <c r="O1" s="15" t="s">
        <v>29</v>
      </c>
      <c r="P1" s="15" t="s">
        <v>30</v>
      </c>
    </row>
    <row r="2" spans="1:16" ht="28.8" x14ac:dyDescent="0.3">
      <c r="A2" s="1">
        <v>1</v>
      </c>
      <c r="B2" s="4">
        <v>10000</v>
      </c>
      <c r="C2" s="4">
        <v>15000</v>
      </c>
      <c r="D2" s="4">
        <v>150000</v>
      </c>
      <c r="E2" s="6"/>
      <c r="F2" s="6"/>
      <c r="G2" s="6"/>
      <c r="H2" s="11" t="s">
        <v>36</v>
      </c>
      <c r="I2" s="10" t="s">
        <v>27</v>
      </c>
      <c r="J2" s="11"/>
      <c r="K2" s="11"/>
      <c r="M2" s="15" t="s">
        <v>36</v>
      </c>
      <c r="N2" s="14" t="s">
        <v>27</v>
      </c>
      <c r="O2" s="15"/>
      <c r="P2" s="15"/>
    </row>
    <row r="3" spans="1:16" x14ac:dyDescent="0.3">
      <c r="A3" s="1">
        <v>2</v>
      </c>
      <c r="B3" s="4">
        <v>40000</v>
      </c>
      <c r="C3" s="4">
        <v>60000</v>
      </c>
      <c r="D3" s="4">
        <v>600000</v>
      </c>
      <c r="E3" s="6"/>
      <c r="F3" s="6"/>
      <c r="G3" s="6"/>
      <c r="H3" s="11"/>
      <c r="I3" s="11" t="s">
        <v>17</v>
      </c>
      <c r="J3" s="12">
        <v>0.15</v>
      </c>
      <c r="K3" s="13">
        <v>0.185</v>
      </c>
      <c r="M3" s="15"/>
      <c r="N3" s="15" t="s">
        <v>17</v>
      </c>
      <c r="O3" s="16">
        <v>0.15</v>
      </c>
      <c r="P3" s="17">
        <v>0.185</v>
      </c>
    </row>
    <row r="4" spans="1:16" x14ac:dyDescent="0.3">
      <c r="A4" s="1">
        <v>3</v>
      </c>
      <c r="B4" s="4">
        <v>99000</v>
      </c>
      <c r="C4" s="4">
        <v>148500</v>
      </c>
      <c r="D4" s="4">
        <v>1485000</v>
      </c>
      <c r="E4" s="6">
        <f>B4/3</f>
        <v>33000</v>
      </c>
      <c r="F4" s="6">
        <f t="shared" ref="F4:G4" si="0">C4/3</f>
        <v>49500</v>
      </c>
      <c r="G4" s="6">
        <f t="shared" si="0"/>
        <v>495000</v>
      </c>
      <c r="H4" s="11"/>
      <c r="I4" s="11" t="s">
        <v>18</v>
      </c>
      <c r="J4" s="12">
        <v>0.15</v>
      </c>
      <c r="K4" s="12">
        <v>0</v>
      </c>
      <c r="M4" s="15"/>
      <c r="N4" s="15" t="s">
        <v>19</v>
      </c>
      <c r="O4" s="16">
        <v>0.15</v>
      </c>
      <c r="P4" s="16">
        <v>0.1</v>
      </c>
    </row>
    <row r="5" spans="1:16" x14ac:dyDescent="0.3">
      <c r="A5" s="1">
        <v>4</v>
      </c>
      <c r="B5" s="4">
        <f>B4+E4</f>
        <v>132000</v>
      </c>
      <c r="C5" s="4">
        <f t="shared" ref="C5:D5" si="1">C4+F4</f>
        <v>198000</v>
      </c>
      <c r="D5" s="4">
        <f t="shared" si="1"/>
        <v>1980000</v>
      </c>
      <c r="E5" s="6">
        <v>33000</v>
      </c>
      <c r="F5" s="6">
        <v>49500</v>
      </c>
      <c r="G5" s="6">
        <v>495000</v>
      </c>
      <c r="H5" s="11"/>
      <c r="I5" s="11" t="s">
        <v>19</v>
      </c>
      <c r="J5" s="12">
        <v>0.15</v>
      </c>
      <c r="K5" s="12">
        <v>0.1</v>
      </c>
      <c r="M5" s="15"/>
      <c r="N5" s="15" t="s">
        <v>28</v>
      </c>
      <c r="O5" s="15"/>
      <c r="P5" s="16"/>
    </row>
    <row r="6" spans="1:16" x14ac:dyDescent="0.3">
      <c r="A6" s="1">
        <v>5</v>
      </c>
      <c r="B6" s="4">
        <f t="shared" ref="B6:B7" si="2">B5+E5</f>
        <v>165000</v>
      </c>
      <c r="C6" s="4">
        <f t="shared" ref="C6:C7" si="3">C5+F5</f>
        <v>247500</v>
      </c>
      <c r="D6" s="4">
        <f t="shared" ref="D6:D7" si="4">D5+G5</f>
        <v>2475000</v>
      </c>
      <c r="E6" s="6">
        <v>33000</v>
      </c>
      <c r="F6" s="6">
        <v>49500</v>
      </c>
      <c r="G6" s="6">
        <v>495000</v>
      </c>
      <c r="H6" s="11"/>
      <c r="I6" s="11" t="s">
        <v>69</v>
      </c>
      <c r="J6" s="12">
        <v>0.15</v>
      </c>
      <c r="K6" s="12">
        <v>0</v>
      </c>
      <c r="M6" s="15"/>
      <c r="N6" s="15"/>
      <c r="O6" s="15"/>
      <c r="P6" s="15"/>
    </row>
    <row r="7" spans="1:16" x14ac:dyDescent="0.3">
      <c r="A7" s="1">
        <v>6</v>
      </c>
      <c r="B7" s="4">
        <f t="shared" si="2"/>
        <v>198000</v>
      </c>
      <c r="C7" s="4">
        <f t="shared" si="3"/>
        <v>297000</v>
      </c>
      <c r="D7" s="4">
        <f t="shared" si="4"/>
        <v>2970000</v>
      </c>
      <c r="E7" s="6">
        <v>33000</v>
      </c>
      <c r="F7" s="6">
        <v>49500</v>
      </c>
      <c r="G7" s="6">
        <v>495000</v>
      </c>
      <c r="H7" s="11"/>
      <c r="I7" s="11" t="s">
        <v>28</v>
      </c>
      <c r="J7" s="11"/>
      <c r="K7" s="11"/>
      <c r="M7" s="15"/>
      <c r="N7" s="15"/>
      <c r="O7" s="15"/>
      <c r="P7" s="15"/>
    </row>
    <row r="8" spans="1:16" x14ac:dyDescent="0.3">
      <c r="H8" s="11" t="s">
        <v>37</v>
      </c>
      <c r="I8" s="11"/>
      <c r="J8" s="11"/>
      <c r="K8" s="11"/>
      <c r="M8" s="15" t="s">
        <v>53</v>
      </c>
      <c r="N8" s="15" t="s">
        <v>17</v>
      </c>
      <c r="O8" s="16">
        <v>0.15</v>
      </c>
      <c r="P8" s="17">
        <v>0.185</v>
      </c>
    </row>
    <row r="9" spans="1:16" x14ac:dyDescent="0.3">
      <c r="H9" s="11"/>
      <c r="I9" s="11" t="s">
        <v>17</v>
      </c>
      <c r="J9" s="12">
        <v>0.15</v>
      </c>
      <c r="K9" s="13">
        <v>0.185</v>
      </c>
      <c r="M9" s="15"/>
      <c r="N9" s="15" t="s">
        <v>19</v>
      </c>
      <c r="O9" s="16">
        <v>0</v>
      </c>
      <c r="P9" s="16">
        <v>0.1</v>
      </c>
    </row>
    <row r="10" spans="1:16" x14ac:dyDescent="0.3">
      <c r="H10" s="11"/>
      <c r="I10" s="11" t="s">
        <v>18</v>
      </c>
      <c r="J10" s="12">
        <v>0</v>
      </c>
      <c r="K10" s="12">
        <v>0</v>
      </c>
      <c r="M10" s="15"/>
      <c r="N10" s="15" t="s">
        <v>28</v>
      </c>
      <c r="O10" s="15"/>
      <c r="P10" s="16"/>
    </row>
    <row r="11" spans="1:16" x14ac:dyDescent="0.3">
      <c r="H11" s="11"/>
      <c r="I11" s="11" t="s">
        <v>19</v>
      </c>
      <c r="J11" s="12">
        <v>0</v>
      </c>
      <c r="K11" s="12">
        <v>0.1</v>
      </c>
    </row>
    <row r="12" spans="1:16" x14ac:dyDescent="0.3">
      <c r="B12" s="78"/>
      <c r="H12" s="11"/>
      <c r="I12" s="11" t="s">
        <v>69</v>
      </c>
      <c r="J12" s="12">
        <v>0.15</v>
      </c>
      <c r="K12" s="12">
        <v>0</v>
      </c>
    </row>
    <row r="13" spans="1:16" x14ac:dyDescent="0.3">
      <c r="H13" s="11"/>
      <c r="I13" s="11" t="s">
        <v>28</v>
      </c>
      <c r="J13" s="11"/>
      <c r="K13" s="11"/>
    </row>
    <row r="14" spans="1:16" x14ac:dyDescent="0.3">
      <c r="H14" s="11" t="s">
        <v>38</v>
      </c>
      <c r="I14" s="11" t="s">
        <v>17</v>
      </c>
      <c r="J14" s="12">
        <v>0.15</v>
      </c>
      <c r="K14" s="13">
        <v>0.185</v>
      </c>
      <c r="O14" s="8"/>
      <c r="P14" s="9"/>
    </row>
    <row r="15" spans="1:16" x14ac:dyDescent="0.3">
      <c r="H15" s="11"/>
      <c r="I15" s="11" t="s">
        <v>18</v>
      </c>
      <c r="J15" s="12">
        <v>0</v>
      </c>
      <c r="K15" s="12">
        <v>0</v>
      </c>
      <c r="O15" s="8"/>
      <c r="P15" s="8"/>
    </row>
    <row r="16" spans="1:16" x14ac:dyDescent="0.3">
      <c r="H16" s="11"/>
      <c r="I16" s="11" t="s">
        <v>19</v>
      </c>
      <c r="J16" s="12">
        <v>0</v>
      </c>
      <c r="K16" s="12">
        <v>0.1</v>
      </c>
      <c r="P16" s="8"/>
    </row>
    <row r="17" spans="1:11" x14ac:dyDescent="0.3">
      <c r="H17" s="11"/>
      <c r="I17" s="11" t="s">
        <v>69</v>
      </c>
      <c r="J17" s="12">
        <v>0.15</v>
      </c>
      <c r="K17" s="12">
        <v>0</v>
      </c>
    </row>
    <row r="18" spans="1:11" x14ac:dyDescent="0.3">
      <c r="H18" s="11"/>
      <c r="I18" s="11" t="s">
        <v>28</v>
      </c>
      <c r="J18" s="11"/>
      <c r="K18" s="11"/>
    </row>
    <row r="20" spans="1:11" x14ac:dyDescent="0.3">
      <c r="A20" t="s">
        <v>49</v>
      </c>
    </row>
    <row r="21" spans="1:11" ht="97.5" customHeight="1" x14ac:dyDescent="0.3">
      <c r="A21" s="3" t="s">
        <v>51</v>
      </c>
      <c r="B21" s="101" t="s">
        <v>78</v>
      </c>
      <c r="C21" s="101"/>
      <c r="D21" s="101"/>
      <c r="E21" s="101"/>
      <c r="F21" s="101"/>
      <c r="G21" s="101"/>
    </row>
    <row r="22" spans="1:11" ht="54.6" customHeight="1" x14ac:dyDescent="0.3">
      <c r="A22" s="3" t="s">
        <v>52</v>
      </c>
      <c r="B22" s="101" t="s">
        <v>50</v>
      </c>
      <c r="C22" s="101"/>
      <c r="D22" s="101"/>
      <c r="E22" s="101"/>
      <c r="F22" s="101"/>
      <c r="G22" s="101"/>
    </row>
    <row r="24" spans="1:11" x14ac:dyDescent="0.3">
      <c r="A24" t="s">
        <v>60</v>
      </c>
    </row>
    <row r="25" spans="1:11" ht="63.75" customHeight="1" x14ac:dyDescent="0.3">
      <c r="A25" s="3" t="s">
        <v>61</v>
      </c>
      <c r="B25" s="101" t="s">
        <v>62</v>
      </c>
      <c r="C25" s="101"/>
      <c r="D25" s="101"/>
      <c r="E25" s="101"/>
      <c r="F25" s="101"/>
      <c r="G25" s="101"/>
    </row>
    <row r="26" spans="1:11" ht="49.2" customHeight="1" x14ac:dyDescent="0.3">
      <c r="A26" s="3" t="s">
        <v>64</v>
      </c>
      <c r="B26" s="101" t="s">
        <v>73</v>
      </c>
      <c r="C26" s="101"/>
      <c r="D26" s="101"/>
      <c r="E26" s="101"/>
      <c r="F26" s="101"/>
      <c r="G26" s="101"/>
    </row>
  </sheetData>
  <mergeCells count="4">
    <mergeCell ref="B21:G21"/>
    <mergeCell ref="B22:G22"/>
    <mergeCell ref="B25:G25"/>
    <mergeCell ref="B26:G26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SZJA_kedvezmeny_kalkulator</vt:lpstr>
      <vt:lpstr>Segéd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Renáta Tomasek</cp:lastModifiedBy>
  <dcterms:created xsi:type="dcterms:W3CDTF">2025-05-23T17:18:20Z</dcterms:created>
  <dcterms:modified xsi:type="dcterms:W3CDTF">2025-11-17T12:27:29Z</dcterms:modified>
</cp:coreProperties>
</file>