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omas\Desktop\Kalkulátorok\"/>
    </mc:Choice>
  </mc:AlternateContent>
  <xr:revisionPtr revIDLastSave="0" documentId="13_ncr:1_{3BDC5633-04A9-4C1A-A34C-1E48FED4EF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ZJA_kedvezmeny_kalkulator" sheetId="1" r:id="rId1"/>
    <sheet name="Segéd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L8" i="1"/>
  <c r="H12" i="1"/>
  <c r="H14" i="1"/>
  <c r="H15" i="1"/>
  <c r="H16" i="1"/>
  <c r="H17" i="1"/>
  <c r="H18" i="1"/>
  <c r="O13" i="1" l="1"/>
  <c r="O14" i="1"/>
  <c r="O15" i="1"/>
  <c r="O16" i="1"/>
  <c r="O17" i="1"/>
  <c r="O18" i="1"/>
  <c r="N13" i="1"/>
  <c r="N14" i="1"/>
  <c r="N15" i="1"/>
  <c r="N16" i="1"/>
  <c r="N17" i="1"/>
  <c r="N18" i="1"/>
  <c r="F13" i="1"/>
  <c r="H13" i="1" s="1"/>
  <c r="F14" i="1"/>
  <c r="F15" i="1"/>
  <c r="F16" i="1"/>
  <c r="F17" i="1"/>
  <c r="F18" i="1"/>
  <c r="C3" i="2"/>
  <c r="C2" i="2"/>
  <c r="B7" i="2"/>
  <c r="C7" i="2" s="1"/>
  <c r="B6" i="2"/>
  <c r="C6" i="2" s="1"/>
  <c r="B5" i="2"/>
  <c r="C5" i="2" s="1"/>
  <c r="B4" i="2"/>
  <c r="C4" i="2" s="1"/>
  <c r="F7" i="1" l="1"/>
  <c r="H7" i="1" s="1"/>
  <c r="D9" i="1" l="1"/>
  <c r="D10" i="1"/>
  <c r="D11" i="1"/>
  <c r="D12" i="1"/>
  <c r="D13" i="1"/>
  <c r="D14" i="1"/>
  <c r="D15" i="1"/>
  <c r="D16" i="1"/>
  <c r="D17" i="1"/>
  <c r="D18" i="1"/>
  <c r="D8" i="1"/>
  <c r="O8" i="1" l="1"/>
  <c r="O9" i="1"/>
  <c r="O10" i="1"/>
  <c r="O11" i="1"/>
  <c r="O12" i="1"/>
  <c r="N8" i="1"/>
  <c r="N9" i="1"/>
  <c r="N10" i="1"/>
  <c r="N11" i="1"/>
  <c r="N12" i="1"/>
  <c r="O7" i="1"/>
  <c r="Q7" i="1" s="1"/>
  <c r="N7" i="1"/>
  <c r="P7" i="1" s="1"/>
  <c r="G8" i="1"/>
  <c r="G9" i="1"/>
  <c r="G10" i="1"/>
  <c r="G11" i="1"/>
  <c r="G12" i="1"/>
  <c r="G13" i="1"/>
  <c r="G14" i="1"/>
  <c r="G15" i="1"/>
  <c r="G16" i="1"/>
  <c r="G17" i="1"/>
  <c r="G18" i="1"/>
  <c r="G7" i="1"/>
  <c r="I7" i="1" s="1"/>
  <c r="F8" i="1"/>
  <c r="H8" i="1" s="1"/>
  <c r="F9" i="1"/>
  <c r="H9" i="1" s="1"/>
  <c r="F10" i="1"/>
  <c r="H10" i="1" s="1"/>
  <c r="F11" i="1"/>
  <c r="H11" i="1" s="1"/>
  <c r="F12" i="1"/>
  <c r="L9" i="1"/>
  <c r="L10" i="1" s="1"/>
  <c r="L11" i="1" s="1"/>
  <c r="L12" i="1" s="1"/>
  <c r="L13" i="1" s="1"/>
  <c r="L14" i="1" s="1"/>
  <c r="L15" i="1" s="1"/>
  <c r="L16" i="1" s="1"/>
  <c r="L17" i="1" s="1"/>
  <c r="L18" i="1" s="1"/>
  <c r="G34" i="1" l="1"/>
  <c r="Q18" i="1"/>
  <c r="P14" i="1"/>
  <c r="P13" i="1"/>
  <c r="Q17" i="1"/>
  <c r="Q9" i="1"/>
  <c r="P12" i="1"/>
  <c r="Q16" i="1"/>
  <c r="Q8" i="1"/>
  <c r="P11" i="1"/>
  <c r="Q15" i="1"/>
  <c r="P18" i="1"/>
  <c r="P10" i="1"/>
  <c r="Q14" i="1"/>
  <c r="Q10" i="1"/>
  <c r="P17" i="1"/>
  <c r="P9" i="1"/>
  <c r="Q13" i="1"/>
  <c r="P16" i="1"/>
  <c r="P8" i="1"/>
  <c r="Q12" i="1"/>
  <c r="P15" i="1"/>
  <c r="Q11" i="1"/>
  <c r="I14" i="1"/>
  <c r="I13" i="1"/>
  <c r="I9" i="1"/>
  <c r="I15" i="1"/>
  <c r="I12" i="1"/>
  <c r="I11" i="1"/>
  <c r="D19" i="1"/>
  <c r="I18" i="1"/>
  <c r="I10" i="1"/>
  <c r="I17" i="1"/>
  <c r="I16" i="1"/>
  <c r="I8" i="1"/>
  <c r="Q19" i="1" l="1"/>
  <c r="P19" i="1"/>
  <c r="I19" i="1"/>
  <c r="F28" i="1" l="1"/>
  <c r="H19" i="1" l="1"/>
  <c r="G35" i="1" s="1"/>
  <c r="F27" i="1" l="1"/>
  <c r="G36" i="1"/>
  <c r="G37" i="1" s="1"/>
  <c r="G38" i="1" s="1"/>
  <c r="G39" i="1" s="1"/>
  <c r="F29" i="1" l="1"/>
  <c r="B33" i="1" s="1"/>
  <c r="G30" i="1"/>
  <c r="H30" i="1" s="1"/>
  <c r="G41" i="1"/>
  <c r="H41" i="1" s="1"/>
  <c r="G40" i="1"/>
  <c r="G42" i="1" s="1"/>
  <c r="G43" i="1" s="1"/>
  <c r="G31" i="1" l="1"/>
</calcChain>
</file>

<file path=xl/sharedStrings.xml><?xml version="1.0" encoding="utf-8"?>
<sst xmlns="http://schemas.openxmlformats.org/spreadsheetml/2006/main" count="143" uniqueCount="83">
  <si>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</si>
  <si>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</si>
  <si>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</si>
  <si>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</si>
  <si>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</si>
  <si>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</si>
  <si>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</si>
  <si>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</si>
  <si>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</si>
  <si>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</si>
  <si>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</si>
  <si>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</si>
  <si>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</si>
  <si>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Gyermekek száma</t>
  </si>
  <si>
    <t>Munkabér</t>
  </si>
  <si>
    <t>CSED</t>
  </si>
  <si>
    <t>GYED</t>
  </si>
  <si>
    <t>Bevétel típusa</t>
  </si>
  <si>
    <t>Típus</t>
  </si>
  <si>
    <t>Édesanya adatai</t>
  </si>
  <si>
    <t xml:space="preserve">Ha az édesanya és édesapa nem együtt neveli a gyermekeiket, de osztott nevelésben vannak a gyermekek, akkor is töltsük fel az édesapa adatait. </t>
  </si>
  <si>
    <t xml:space="preserve">Ha az édesanyával élnek a gyermekek, és az édesanyának nincs új élettársa, házastársa, akkor a kék részt kérjük szabadon hagyni. Ha van élet vagy házastársa, akkor az ő adatait kérjük beírni. </t>
  </si>
  <si>
    <r>
      <t>Édesapa/Édesanya élettársának vagy házastársának adatai</t>
    </r>
    <r>
      <rPr>
        <b/>
        <vertAlign val="superscript"/>
        <sz val="14"/>
        <color theme="1"/>
        <rFont val="Calibri"/>
        <family val="2"/>
        <charset val="238"/>
        <scheme val="minor"/>
      </rPr>
      <t>1</t>
    </r>
  </si>
  <si>
    <r>
      <t>Bruttó bér/ CSED/GYED</t>
    </r>
    <r>
      <rPr>
        <b/>
        <vertAlign val="superscript"/>
        <sz val="11"/>
        <rFont val="Calibri"/>
        <family val="2"/>
        <charset val="238"/>
      </rPr>
      <t>2</t>
    </r>
  </si>
  <si>
    <t>Kérjük válassz!</t>
  </si>
  <si>
    <t>Egyéb</t>
  </si>
  <si>
    <t>SZJA</t>
  </si>
  <si>
    <t>Járulék</t>
  </si>
  <si>
    <t>SZJA összege</t>
  </si>
  <si>
    <t>Járulék összege</t>
  </si>
  <si>
    <r>
      <t>Bruttó bér/ GYED</t>
    </r>
    <r>
      <rPr>
        <b/>
        <vertAlign val="superscript"/>
        <sz val="11"/>
        <rFont val="Calibri"/>
        <family val="2"/>
        <charset val="238"/>
      </rPr>
      <t>2</t>
    </r>
  </si>
  <si>
    <t>Július 1-es tábla</t>
  </si>
  <si>
    <t>SZJA mértéke</t>
  </si>
  <si>
    <t>Járulék mérték</t>
  </si>
  <si>
    <t>Járulék mértéke</t>
  </si>
  <si>
    <t>Anya</t>
  </si>
  <si>
    <t>Apa</t>
  </si>
  <si>
    <t>Összesen</t>
  </si>
  <si>
    <t>Összesítés:</t>
  </si>
  <si>
    <t>A családi adókedvezmény igénybevétele után maradó SZJA:</t>
  </si>
  <si>
    <t>Szöveges kiértékeléshez input:</t>
  </si>
  <si>
    <t>A családnak marad még olyan SZJA "kerete", aminek a terhére további SZJA kedvezmények és/vagy adójóváírások érvényesíthetőek, így például érdemes lehet egészség, vagy nyugdíjpénztári, nyugdíjbiztosítási, vagy NYESZ-re történő befizetést is eszközölni 2025-ben)</t>
  </si>
  <si>
    <t>SZJA egyenleg negatív</t>
  </si>
  <si>
    <t>SZJA egyenleg pozitív</t>
  </si>
  <si>
    <t>A családi járulékkedvezmény igénybevétele után maradó járulék:</t>
  </si>
  <si>
    <t>Készítette:</t>
  </si>
  <si>
    <t>Mea és Melinda</t>
  </si>
  <si>
    <t>Összes családi adókedvezmény</t>
  </si>
  <si>
    <t>Édesanya járulék kedvezmény érvényesítése után fennamaradó családi kedvezmény:</t>
  </si>
  <si>
    <t>Adóoptimalizálás</t>
  </si>
  <si>
    <t>Apa pozitív  SZJA</t>
  </si>
  <si>
    <t>A pár férfi tagjának maradt még olyan SZJA-ja, amit felhasználhatnak adójóváírásokra, ha az adóoptimalizálást úgy csinálják meg, hogy először az édesanya veszi igénybe az SZJA-ja, majd a járuléka terhére a családi kedvezményt, ezt követően adja át a párjának, amennyiben maradt még.</t>
  </si>
  <si>
    <t>Édesapa családi adókedvezmény érvényesítés után fennmaradó SZJA-ja:</t>
  </si>
  <si>
    <t>Apa negatív SZJA</t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</si>
  <si>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scheme val="minor"/>
      </rPr>
      <t xml:space="preserve"> Ha az édesanya és édesapa együtt neveli a gyermekét egy háztartásban, akkor ide az édesapa jövedelmét szükséges feltüntetni. </t>
    </r>
  </si>
  <si>
    <t>Kitöltési útmutató, technikai információk</t>
  </si>
  <si>
    <t>táppénz</t>
  </si>
  <si>
    <t>Édesanya családi adókedvezmény  SZJA-ra való érvényesítése után fennmaradó családi kedvezmény (járulékra):</t>
  </si>
  <si>
    <t>Édesanya családi járulékkedvezmény érvényesítése:</t>
  </si>
  <si>
    <t>A pár férfi tagjának az adóoptimalizálás ellenére sem tud maradni olyan SZJA-ja, ami adójóváírásokra használható lenne.</t>
  </si>
  <si>
    <t>Édesapa SZJA-ra érvényesíthető családi kedvezmény:</t>
  </si>
  <si>
    <t>Édesapa érvényesítése SZJA-ra</t>
  </si>
  <si>
    <t>Édesapa érvényesítése nyugdíjjárulékra:</t>
  </si>
  <si>
    <t>Édesapa által járulékokra érvényesíthető családi adókedvezmény:</t>
  </si>
  <si>
    <t>Anya által érvényesítendő  családi adókedvezmény SZJA-ra</t>
  </si>
  <si>
    <t xml:space="preserve">A családnak nem marad a családi adókedvezmény igénybevétele után olyan SZJA-ja, amiből további kedvezmények és/vagy adójóváírások lennének igénybe vehetőek. Így az olyan termékek igénybevétele, mint az egészségpénztár, nyugdíjpénztár, nyugdíjbiztosítás, NYESZ átgondolandó, hiszen nem tudnak élni az adójóváírási lehetőséggel erre az évre vonatkozóan. </t>
  </si>
  <si>
    <t>Fontos tudnivaló:
Ez a kalkulátor csak tájékoztató jellegű. A számítások pontosságáért nem vállalunk felelősséget, és nem helyettesíti a szakértői tanácsadást. Ha biztosra akarsz menni, kérd könyvelő vagy adótanácsadó segítségét!</t>
  </si>
  <si>
    <t>Hány tartósan beteg gyermek van a családban?</t>
  </si>
  <si>
    <t>Hány gyermek után veszed igénybe a családi adókedvezményt?</t>
  </si>
  <si>
    <t>Éves kedv. (2026)</t>
  </si>
  <si>
    <t>Havi kedv. (2026.01.01-től)</t>
  </si>
  <si>
    <t>A gyermekek után járó BRUTTÓ családi adó és járulékkedvezmény 2026-ban</t>
  </si>
  <si>
    <t>A család összes fizetett SZJA-ja 2026-ban:</t>
  </si>
  <si>
    <t>A család összes fizetett járuléka 2026-ban:</t>
  </si>
  <si>
    <t>A család összes fizetett SZJA-ja és járuléka 2026-ban:</t>
  </si>
  <si>
    <t>2+ gyermekes és 30 év alatti anyák esetében</t>
  </si>
  <si>
    <t>SZJA összege*</t>
  </si>
  <si>
    <t>* havonta igénybevett SZJA mentességet feltételezve</t>
  </si>
  <si>
    <r>
      <t>SZJA mentesség</t>
    </r>
    <r>
      <rPr>
        <b/>
        <vertAlign val="superscript"/>
        <sz val="11"/>
        <rFont val="Calibri"/>
        <family val="2"/>
        <charset val="238"/>
      </rPr>
      <t>3</t>
    </r>
  </si>
  <si>
    <t>igen</t>
  </si>
  <si>
    <t>nem</t>
  </si>
  <si>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 xml:space="preserve"> Itt kell jelölni, ha adott hónapban érvényes rád a 2 gyermekes (40 év alatti), 30 év alatti és a 3+ gyermekes anyák SZJA mentessége
A kalkulátor kizárólag a 30 év alatti (akár 1 gyermekes), a 40 év alatti 2 gyermekes és a 3 vagy több gyermekes anyák, és a CSED, GYED SZJA mentességével kalkulál, az egyéb adókedvezményekkel (pl. fiatal házasok, 25 év alattiak) nem számol. </t>
    </r>
  </si>
  <si>
    <t>A kalkulátor nem alkalmas a vállalkozói bevételek után igénybe vehető adókedvezmények kimutatására. Ilyen esetben kérjük fordulj a könyvelődhöz.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</si>
</sst>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Ft&quot;"/>
    <numFmt numFmtId="165" formatCode="_-* #,##0.00\ [$Ft-40E]_-;\-* #,##0.00\ [$Ft-40E]_-;_-* &quot;-&quot;??\ [$Ft-40E]_-;_-@_-"/>
    <numFmt numFmtId="166" formatCode="_-* #,##0\ [$Ft-40E]_-;\-* #,##0\ [$Ft-40E]_-;_-* &quot;-&quot;??\ [$Ft-40E]_-;_-@_-"/>
    <numFmt numFmtId="167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sz val="11"/>
      <color theme="5"/>
      <name val="Calibri"/>
      <family val="2"/>
      <scheme val="minor"/>
    </font>
    <font>
      <b/>
      <u/>
      <sz val="2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A9D08E"/>
        <bgColor rgb="FFA9D08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BDD7EE"/>
      </patternFill>
    </fill>
    <fill>
      <patternFill patternType="solid">
        <fgColor theme="9" tint="0.59999389629810485"/>
        <bgColor rgb="FFFFE69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8CBAD"/>
      </patternFill>
    </fill>
    <fill>
      <patternFill patternType="solid">
        <fgColor theme="4" tint="0.59999389629810485"/>
        <bgColor rgb="FFBDD7E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/>
    <xf numFmtId="0" fontId="0" fillId="3" borderId="0" xfId="0" applyFill="1"/>
    <xf numFmtId="0" fontId="8" fillId="4" borderId="0" xfId="0" applyFont="1" applyFill="1" applyAlignment="1">
      <alignment horizontal="center" wrapText="1"/>
    </xf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wrapText="1"/>
    </xf>
    <xf numFmtId="0" fontId="8" fillId="7" borderId="0" xfId="0" applyFont="1" applyFill="1" applyAlignment="1">
      <alignment horizontal="center" wrapText="1"/>
    </xf>
    <xf numFmtId="0" fontId="0" fillId="6" borderId="0" xfId="0" applyFill="1" applyAlignment="1">
      <alignment horizontal="left"/>
    </xf>
    <xf numFmtId="0" fontId="3" fillId="7" borderId="0" xfId="0" applyFont="1" applyFill="1" applyAlignment="1">
      <alignment horizontal="left" wrapText="1"/>
    </xf>
    <xf numFmtId="0" fontId="0" fillId="6" borderId="0" xfId="0" applyFill="1" applyAlignment="1">
      <alignment horizontal="left" wrapText="1"/>
    </xf>
    <xf numFmtId="0" fontId="0" fillId="3" borderId="0" xfId="0" applyFill="1" applyAlignment="1">
      <alignment horizontal="left"/>
    </xf>
    <xf numFmtId="0" fontId="3" fillId="4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5" fillId="0" borderId="0" xfId="0" applyFont="1"/>
    <xf numFmtId="166" fontId="0" fillId="3" borderId="0" xfId="0" applyNumberFormat="1" applyFill="1" applyAlignment="1">
      <alignment horizontal="center" wrapText="1"/>
    </xf>
    <xf numFmtId="165" fontId="8" fillId="7" borderId="0" xfId="0" applyNumberFormat="1" applyFont="1" applyFill="1" applyAlignment="1">
      <alignment horizontal="center" wrapText="1"/>
    </xf>
    <xf numFmtId="0" fontId="0" fillId="6" borderId="0" xfId="0" applyFill="1" applyAlignment="1">
      <alignment horizontal="left" indent="1"/>
    </xf>
    <xf numFmtId="166" fontId="0" fillId="6" borderId="0" xfId="0" applyNumberFormat="1" applyFill="1" applyAlignment="1">
      <alignment horizontal="left" indent="1"/>
    </xf>
    <xf numFmtId="167" fontId="0" fillId="3" borderId="0" xfId="1" applyNumberFormat="1" applyFont="1" applyFill="1"/>
    <xf numFmtId="167" fontId="10" fillId="3" borderId="0" xfId="1" applyNumberFormat="1" applyFont="1" applyFill="1" applyAlignment="1">
      <alignment horizontal="left"/>
    </xf>
    <xf numFmtId="167" fontId="8" fillId="4" borderId="0" xfId="1" applyNumberFormat="1" applyFont="1" applyFill="1" applyAlignment="1">
      <alignment horizontal="center" wrapText="1"/>
    </xf>
    <xf numFmtId="167" fontId="0" fillId="3" borderId="0" xfId="1" applyNumberFormat="1" applyFont="1" applyFill="1" applyAlignment="1">
      <alignment horizontal="center" wrapText="1"/>
    </xf>
    <xf numFmtId="0" fontId="5" fillId="3" borderId="0" xfId="0" applyFont="1" applyFill="1"/>
    <xf numFmtId="0" fontId="5" fillId="3" borderId="0" xfId="0" applyFont="1" applyFill="1" applyAlignment="1">
      <alignment wrapText="1"/>
    </xf>
    <xf numFmtId="167" fontId="5" fillId="3" borderId="0" xfId="1" applyNumberFormat="1" applyFont="1" applyFill="1" applyAlignment="1">
      <alignment wrapText="1"/>
    </xf>
    <xf numFmtId="0" fontId="5" fillId="6" borderId="0" xfId="0" applyFont="1" applyFill="1" applyAlignment="1">
      <alignment wrapText="1"/>
    </xf>
    <xf numFmtId="0" fontId="5" fillId="6" borderId="0" xfId="0" applyFont="1" applyFill="1" applyAlignment="1">
      <alignment horizontal="left" wrapText="1"/>
    </xf>
    <xf numFmtId="0" fontId="5" fillId="6" borderId="0" xfId="0" applyFont="1" applyFill="1" applyAlignment="1">
      <alignment horizontal="left" wrapText="1" indent="1"/>
    </xf>
    <xf numFmtId="166" fontId="5" fillId="3" borderId="0" xfId="0" applyNumberFormat="1" applyFont="1" applyFill="1" applyAlignment="1">
      <alignment wrapText="1"/>
    </xf>
    <xf numFmtId="167" fontId="0" fillId="9" borderId="0" xfId="1" applyNumberFormat="1" applyFont="1" applyFill="1"/>
    <xf numFmtId="167" fontId="0" fillId="6" borderId="0" xfId="1" applyNumberFormat="1" applyFont="1" applyFill="1" applyAlignment="1">
      <alignment horizontal="left" indent="1"/>
    </xf>
    <xf numFmtId="166" fontId="5" fillId="6" borderId="0" xfId="0" applyNumberFormat="1" applyFont="1" applyFill="1" applyAlignment="1">
      <alignment wrapText="1"/>
    </xf>
    <xf numFmtId="0" fontId="0" fillId="9" borderId="0" xfId="0" applyFill="1"/>
    <xf numFmtId="0" fontId="0" fillId="9" borderId="0" xfId="0" applyFill="1" applyAlignment="1">
      <alignment horizontal="left"/>
    </xf>
    <xf numFmtId="0" fontId="0" fillId="9" borderId="0" xfId="0" applyFill="1" applyAlignment="1">
      <alignment horizontal="left" indent="1"/>
    </xf>
    <xf numFmtId="0" fontId="0" fillId="10" borderId="0" xfId="0" applyFill="1"/>
    <xf numFmtId="0" fontId="5" fillId="10" borderId="0" xfId="0" applyFont="1" applyFill="1" applyAlignment="1">
      <alignment horizontal="left"/>
    </xf>
    <xf numFmtId="167" fontId="0" fillId="10" borderId="0" xfId="1" applyNumberFormat="1" applyFont="1" applyFill="1"/>
    <xf numFmtId="0" fontId="0" fillId="10" borderId="0" xfId="0" applyFill="1" applyAlignment="1">
      <alignment horizontal="left"/>
    </xf>
    <xf numFmtId="0" fontId="0" fillId="10" borderId="0" xfId="0" applyFill="1" applyAlignment="1">
      <alignment horizontal="left" indent="1"/>
    </xf>
    <xf numFmtId="0" fontId="15" fillId="10" borderId="0" xfId="0" applyFont="1" applyFill="1" applyAlignment="1">
      <alignment horizontal="left"/>
    </xf>
    <xf numFmtId="0" fontId="0" fillId="11" borderId="0" xfId="0" applyFill="1" applyAlignment="1">
      <alignment wrapText="1"/>
    </xf>
    <xf numFmtId="0" fontId="0" fillId="11" borderId="0" xfId="0" applyFill="1"/>
    <xf numFmtId="9" fontId="0" fillId="11" borderId="0" xfId="0" applyNumberFormat="1" applyFill="1"/>
    <xf numFmtId="10" fontId="0" fillId="11" borderId="0" xfId="0" applyNumberFormat="1" applyFill="1"/>
    <xf numFmtId="0" fontId="0" fillId="12" borderId="0" xfId="0" applyFill="1" applyAlignment="1">
      <alignment wrapText="1"/>
    </xf>
    <xf numFmtId="0" fontId="0" fillId="12" borderId="0" xfId="0" applyFill="1"/>
    <xf numFmtId="9" fontId="0" fillId="12" borderId="0" xfId="0" applyNumberFormat="1" applyFill="1"/>
    <xf numFmtId="10" fontId="0" fillId="12" borderId="0" xfId="0" applyNumberFormat="1" applyFill="1"/>
    <xf numFmtId="167" fontId="0" fillId="10" borderId="0" xfId="1" applyNumberFormat="1" applyFont="1" applyFill="1" applyAlignment="1">
      <alignment vertical="top"/>
    </xf>
    <xf numFmtId="166" fontId="0" fillId="10" borderId="0" xfId="1" applyNumberFormat="1" applyFont="1" applyFill="1" applyAlignment="1">
      <alignment vertical="top"/>
    </xf>
    <xf numFmtId="167" fontId="16" fillId="3" borderId="0" xfId="1" applyNumberFormat="1" applyFont="1" applyFill="1"/>
    <xf numFmtId="167" fontId="5" fillId="10" borderId="0" xfId="1" applyNumberFormat="1" applyFont="1" applyFill="1"/>
    <xf numFmtId="0" fontId="17" fillId="10" borderId="0" xfId="0" applyFont="1" applyFill="1" applyAlignment="1">
      <alignment horizontal="left" vertical="top" wrapText="1"/>
    </xf>
    <xf numFmtId="0" fontId="5" fillId="9" borderId="0" xfId="0" applyFont="1" applyFill="1"/>
    <xf numFmtId="0" fontId="0" fillId="9" borderId="0" xfId="0" applyFill="1" applyAlignment="1">
      <alignment wrapText="1"/>
    </xf>
    <xf numFmtId="0" fontId="5" fillId="9" borderId="0" xfId="0" applyFont="1" applyFill="1" applyAlignment="1">
      <alignment wrapText="1"/>
    </xf>
    <xf numFmtId="0" fontId="11" fillId="10" borderId="0" xfId="0" applyFont="1" applyFill="1" applyAlignment="1">
      <alignment horizontal="left"/>
    </xf>
    <xf numFmtId="167" fontId="5" fillId="3" borderId="0" xfId="1" applyNumberFormat="1" applyFont="1" applyFill="1"/>
    <xf numFmtId="166" fontId="5" fillId="3" borderId="0" xfId="1" applyNumberFormat="1" applyFont="1" applyFill="1" applyAlignment="1">
      <alignment vertical="top"/>
    </xf>
    <xf numFmtId="167" fontId="5" fillId="6" borderId="0" xfId="1" applyNumberFormat="1" applyFont="1" applyFill="1"/>
    <xf numFmtId="166" fontId="5" fillId="6" borderId="0" xfId="1" applyNumberFormat="1" applyFont="1" applyFill="1" applyAlignment="1">
      <alignment vertical="top"/>
    </xf>
    <xf numFmtId="167" fontId="0" fillId="10" borderId="1" xfId="1" applyNumberFormat="1" applyFont="1" applyFill="1" applyBorder="1"/>
    <xf numFmtId="166" fontId="0" fillId="10" borderId="1" xfId="1" applyNumberFormat="1" applyFont="1" applyFill="1" applyBorder="1" applyAlignment="1">
      <alignment vertical="top"/>
    </xf>
    <xf numFmtId="0" fontId="18" fillId="3" borderId="0" xfId="0" applyFont="1" applyFill="1"/>
    <xf numFmtId="164" fontId="19" fillId="0" borderId="0" xfId="0" applyNumberFormat="1" applyFont="1" applyAlignment="1">
      <alignment horizontal="center"/>
    </xf>
    <xf numFmtId="0" fontId="19" fillId="0" borderId="0" xfId="0" applyFont="1"/>
    <xf numFmtId="0" fontId="0" fillId="3" borderId="0" xfId="0" applyFill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0" fillId="9" borderId="0" xfId="1" applyNumberFormat="1" applyFont="1" applyFill="1" applyProtection="1">
      <protection locked="0"/>
    </xf>
    <xf numFmtId="167" fontId="0" fillId="3" borderId="0" xfId="1" applyNumberFormat="1" applyFont="1" applyFill="1" applyAlignment="1" applyProtection="1">
      <alignment horizontal="center" wrapText="1"/>
      <protection locked="0" hidden="1"/>
    </xf>
    <xf numFmtId="166" fontId="0" fillId="9" borderId="0" xfId="0" applyNumberFormat="1" applyFill="1" applyAlignment="1" applyProtection="1">
      <alignment horizontal="center" wrapText="1"/>
      <protection locked="0"/>
    </xf>
    <xf numFmtId="0" fontId="0" fillId="9" borderId="0" xfId="0" applyFill="1" applyAlignment="1" applyProtection="1">
      <alignment horizontal="center" wrapText="1"/>
      <protection locked="0"/>
    </xf>
    <xf numFmtId="166" fontId="0" fillId="9" borderId="0" xfId="0" applyNumberFormat="1" applyFill="1" applyAlignment="1" applyProtection="1">
      <alignment horizontal="left" indent="1"/>
      <protection locked="0"/>
    </xf>
    <xf numFmtId="0" fontId="3" fillId="4" borderId="0" xfId="0" applyFont="1" applyFill="1" applyAlignment="1">
      <alignment horizontal="center" wrapText="1"/>
    </xf>
    <xf numFmtId="0" fontId="21" fillId="3" borderId="0" xfId="0" applyFont="1" applyFill="1" applyAlignment="1">
      <alignment horizontal="left"/>
    </xf>
    <xf numFmtId="9" fontId="0" fillId="0" borderId="0" xfId="0" applyNumberFormat="1"/>
    <xf numFmtId="10" fontId="0" fillId="0" borderId="0" xfId="0" applyNumberFormat="1"/>
    <xf numFmtId="167" fontId="3" fillId="4" borderId="0" xfId="1" applyNumberFormat="1" applyFont="1" applyFill="1" applyAlignment="1">
      <alignment horizontal="center" wrapText="1"/>
    </xf>
    <xf numFmtId="0" fontId="8" fillId="8" borderId="0" xfId="0" applyFont="1" applyFill="1" applyAlignment="1">
      <alignment horizontal="center" wrapText="1"/>
    </xf>
    <xf numFmtId="0" fontId="0" fillId="9" borderId="0" xfId="0" applyFill="1" applyAlignment="1" applyProtection="1">
      <alignment horizontal="center"/>
      <protection locked="0"/>
    </xf>
    <xf numFmtId="0" fontId="9" fillId="4" borderId="0" xfId="0" applyFont="1" applyFill="1" applyAlignment="1">
      <alignment horizontal="center" vertical="center" textRotation="90"/>
    </xf>
    <xf numFmtId="0" fontId="10" fillId="3" borderId="0" xfId="0" applyFont="1" applyFill="1" applyAlignment="1">
      <alignment horizontal="left"/>
    </xf>
    <xf numFmtId="0" fontId="5" fillId="6" borderId="0" xfId="0" applyFont="1" applyFill="1" applyAlignment="1">
      <alignment horizontal="left" vertical="top" wrapText="1"/>
    </xf>
    <xf numFmtId="0" fontId="0" fillId="5" borderId="0" xfId="0" applyFill="1" applyAlignment="1">
      <alignment horizontal="left" wrapText="1"/>
    </xf>
    <xf numFmtId="0" fontId="11" fillId="6" borderId="0" xfId="0" applyFont="1" applyFill="1" applyAlignment="1">
      <alignment horizontal="left" wrapText="1"/>
    </xf>
    <xf numFmtId="0" fontId="0" fillId="10" borderId="0" xfId="0" applyFill="1" applyAlignment="1">
      <alignment horizontal="left" vertical="top" wrapText="1"/>
    </xf>
    <xf numFmtId="166" fontId="5" fillId="10" borderId="0" xfId="1" applyNumberFormat="1" applyFont="1" applyFill="1" applyAlignment="1"/>
    <xf numFmtId="0" fontId="5" fillId="3" borderId="0" xfId="0" applyFont="1" applyFill="1" applyAlignment="1">
      <alignment horizontal="left" vertical="top" wrapText="1"/>
    </xf>
    <xf numFmtId="0" fontId="0" fillId="10" borderId="0" xfId="0" applyFill="1" applyAlignment="1">
      <alignment horizontal="center"/>
    </xf>
    <xf numFmtId="0" fontId="2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0" fontId="17" fillId="10" borderId="0" xfId="0" applyFont="1" applyFill="1" applyAlignment="1">
      <alignment horizontal="center" wrapText="1"/>
    </xf>
    <xf numFmtId="166" fontId="5" fillId="13" borderId="0" xfId="0" applyNumberFormat="1" applyFont="1" applyFill="1" applyAlignment="1" applyProtection="1">
      <alignment horizontal="center" wrapText="1"/>
      <protection locked="0"/>
    </xf>
    <xf numFmtId="0" fontId="5" fillId="3" borderId="0" xfId="0" applyFont="1" applyFill="1" applyAlignment="1">
      <alignment horizontal="left" wrapText="1"/>
    </xf>
    <xf numFmtId="0" fontId="0" fillId="10" borderId="0" xfId="0" applyFill="1" applyAlignment="1">
      <alignment horizontal="left" wrapText="1"/>
    </xf>
    <xf numFmtId="0" fontId="9" fillId="8" borderId="0" xfId="0" applyFont="1" applyFill="1" applyAlignment="1">
      <alignment horizontal="center" vertical="center" textRotation="90"/>
    </xf>
    <xf numFmtId="0" fontId="1" fillId="9" borderId="0" xfId="0" applyFont="1" applyFill="1" applyAlignment="1">
      <alignment horizontal="left" vertical="top" wrapText="1"/>
    </xf>
    <xf numFmtId="0" fontId="0" fillId="9" borderId="0" xfId="0" applyFill="1" applyAlignment="1" applyProtection="1">
      <alignment horizontal="left" vertical="top" wrapText="1"/>
      <protection hidden="1"/>
    </xf>
    <xf numFmtId="0" fontId="20" fillId="10" borderId="0" xfId="0" applyFont="1" applyFill="1" applyAlignment="1">
      <alignment horizontal="left" wrapText="1"/>
    </xf>
    <xf numFmtId="0" fontId="0" fillId="10" borderId="1" xfId="0" applyFill="1" applyBorder="1" applyAlignment="1">
      <alignment horizontal="left" vertical="top" wrapText="1"/>
    </xf>
    <xf numFmtId="0" fontId="17" fillId="10" borderId="0" xfId="0" applyFont="1" applyFill="1" applyAlignment="1">
      <alignment horizontal="left" vertical="top" wrapText="1"/>
    </xf>
    <xf numFmtId="0" fontId="0" fillId="0" borderId="0" xfId="0" applyAlignment="1">
      <alignment horizontal="center" wrapText="1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558800</xdr:colOff>
      <xdr:row>1</xdr:row>
      <xdr:rowOff>0</xdr:rowOff>
    </xdr:from>
    <xdr:to>
      <xdr:col>1</xdr:col>
      <xdr:colOff>558800</xdr:colOff>
      <xdr:row>3</xdr:row>
      <xdr:rowOff>107950</xdr:rowOff>
    </xdr:to>
    <xdr:pic>
      <xdr:nvPicPr>
        <xdr:cNvPr id="3" name="Ábra 2" descr="Női profil körvonalas">
          <a:extLst>
            <a:ext uri="{FF2B5EF4-FFF2-40B4-BE49-F238E27FC236}">
              <a16:creationId xmlns:a16="http://schemas.microsoft.com/office/drawing/2014/main" id="{E5625394-E800-DC92-1772-757E172BC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58800" y="0"/>
          <a:ext cx="558800" cy="558800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571500</xdr:colOff>
      <xdr:row>1</xdr:row>
      <xdr:rowOff>0</xdr:rowOff>
    </xdr:from>
    <xdr:to>
      <xdr:col>10</xdr:col>
      <xdr:colOff>603251</xdr:colOff>
      <xdr:row>3</xdr:row>
      <xdr:rowOff>152400</xdr:rowOff>
    </xdr:to>
    <xdr:pic>
      <xdr:nvPicPr>
        <xdr:cNvPr id="5" name="Ábra 4" descr="Férfi profil körvonalas">
          <a:extLst>
            <a:ext uri="{FF2B5EF4-FFF2-40B4-BE49-F238E27FC236}">
              <a16:creationId xmlns:a16="http://schemas.microsoft.com/office/drawing/2014/main" id="{FABBC2C8-30E2-EF46-2E01-483C313BB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89700" y="0"/>
          <a:ext cx="603250" cy="6032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546099</xdr:colOff>
      <xdr:row>3</xdr:row>
      <xdr:rowOff>20690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23EC52D8-50F4-4503-99B6-0B0A81750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8400" y="184150"/>
          <a:ext cx="546099" cy="287390"/>
        </a:xfrm>
        <a:prstGeom prst="rect">
          <a:avLst/>
        </a:prstGeom>
      </xdr:spPr>
    </xdr:pic>
    <xdr:clientData/>
  </xdr:twoCellAnchor>
  <xdr:twoCellAnchor editAs="oneCell">
    <xdr:from>
      <xdr:col>6</xdr:col>
      <xdr:colOff>660400</xdr:colOff>
      <xdr:row>2</xdr:row>
      <xdr:rowOff>25400</xdr:rowOff>
    </xdr:from>
    <xdr:to>
      <xdr:col>7</xdr:col>
      <xdr:colOff>441332</xdr:colOff>
      <xdr:row>3</xdr:row>
      <xdr:rowOff>57150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28B614E6-7558-4EBB-AFC4-9CDCE2E6AC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6" t="38398" r="17239" b="38236"/>
        <a:stretch/>
      </xdr:blipFill>
      <xdr:spPr>
        <a:xfrm>
          <a:off x="4368800" y="209550"/>
          <a:ext cx="820216" cy="29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57"/>
  <sheetViews>
    <sheetView tabSelected="1" zoomScale="90" zoomScaleNormal="90" workbookViewId="0">
      <selection activeCell="O24" sqref="O24"/>
    </sheetView>
  </sheetViews>
  <sheetFormatPr defaultColWidth="0" defaultRowHeight="14.4" zeroHeight="1" x14ac:dyDescent="0.3"/>
  <cols>
    <col min="1" max="1" width="3.5546875" style="7" customWidth="1"/>
    <col min="2" max="3" width="12.44140625" style="16" customWidth="1"/>
    <col min="4" max="4" width="17" style="7" customWidth="1"/>
    <col min="5" max="5" width="13" style="7" customWidth="1"/>
    <col min="6" max="6" width="9.5546875" style="25" customWidth="1"/>
    <col min="7" max="7" width="15" style="25" customWidth="1"/>
    <col min="8" max="8" width="11.5546875" style="7" customWidth="1"/>
    <col min="9" max="9" width="14.33203125" style="7" customWidth="1"/>
    <col min="10" max="10" width="4.44140625" style="10" customWidth="1"/>
    <col min="11" max="11" width="12.44140625" style="13" customWidth="1"/>
    <col min="12" max="13" width="15.5546875" style="23" customWidth="1"/>
    <col min="14" max="14" width="10" style="23" customWidth="1"/>
    <col min="15" max="15" width="11" style="23" customWidth="1"/>
    <col min="16" max="17" width="14.77734375" style="10" bestFit="1" customWidth="1"/>
    <col min="18" max="18" width="3.5546875" style="39" customWidth="1"/>
    <col min="19" max="23" width="8.5546875" style="39" customWidth="1"/>
    <col min="24" max="70" width="8.5546875" style="39" hidden="1" customWidth="1"/>
    <col min="71" max="71" width="8.5546875" hidden="1" customWidth="1"/>
    <col min="72" max="16384" width="8.6640625" hidden="1"/>
  </cols>
  <sheetData>
    <row r="1" spans="1:22" ht="25.8" x14ac:dyDescent="0.5">
      <c r="A1" s="71" t="s">
        <v>75</v>
      </c>
    </row>
    <row r="2" spans="1:22" x14ac:dyDescent="0.3">
      <c r="F2" s="58" t="s">
        <v>45</v>
      </c>
      <c r="G2" s="58" t="s">
        <v>46</v>
      </c>
      <c r="S2" s="61" t="s">
        <v>55</v>
      </c>
    </row>
    <row r="3" spans="1:22" ht="21" customHeight="1" x14ac:dyDescent="0.4">
      <c r="B3" s="89" t="s">
        <v>19</v>
      </c>
      <c r="C3" s="89"/>
      <c r="D3" s="89"/>
      <c r="E3" s="89"/>
      <c r="F3" s="26"/>
      <c r="H3" s="19"/>
      <c r="I3" s="19"/>
      <c r="K3" s="92" t="s">
        <v>22</v>
      </c>
      <c r="L3" s="92"/>
      <c r="M3" s="92"/>
      <c r="N3" s="92"/>
      <c r="O3" s="92"/>
      <c r="P3" s="92"/>
      <c r="Q3" s="92"/>
      <c r="S3" s="97" t="s">
        <v>54</v>
      </c>
      <c r="T3" s="98"/>
      <c r="U3" s="98"/>
      <c r="V3" s="98"/>
    </row>
    <row r="4" spans="1:22" ht="21" x14ac:dyDescent="0.4">
      <c r="B4" s="89"/>
      <c r="C4" s="89"/>
      <c r="D4" s="89"/>
      <c r="E4" s="89"/>
      <c r="F4" s="26"/>
      <c r="H4" s="19"/>
      <c r="I4" s="19"/>
      <c r="K4" s="92"/>
      <c r="L4" s="92"/>
      <c r="M4" s="92"/>
      <c r="N4" s="92"/>
      <c r="O4" s="92"/>
      <c r="P4" s="92"/>
      <c r="Q4" s="92"/>
      <c r="S4" s="98"/>
      <c r="T4" s="98"/>
      <c r="U4" s="98"/>
      <c r="V4" s="98"/>
    </row>
    <row r="5" spans="1:22" ht="8.25" customHeight="1" x14ac:dyDescent="0.3">
      <c r="S5" s="98"/>
      <c r="T5" s="98"/>
      <c r="U5" s="98"/>
      <c r="V5" s="98"/>
    </row>
    <row r="6" spans="1:22" ht="32.4" customHeight="1" x14ac:dyDescent="0.3">
      <c r="A6" s="88">
        <v>2026</v>
      </c>
      <c r="B6" s="17" t="s">
        <v>0</v>
      </c>
      <c r="C6" s="85" t="s">
        <v>78</v>
      </c>
      <c r="D6" s="8" t="s">
        <v>23</v>
      </c>
      <c r="E6" s="8" t="s">
        <v>18</v>
      </c>
      <c r="F6" s="27" t="s">
        <v>32</v>
      </c>
      <c r="G6" s="27" t="s">
        <v>33</v>
      </c>
      <c r="H6" s="81" t="s">
        <v>76</v>
      </c>
      <c r="I6" s="8" t="s">
        <v>29</v>
      </c>
      <c r="J6" s="11"/>
      <c r="K6" s="14" t="s">
        <v>0</v>
      </c>
      <c r="L6" s="86" t="s">
        <v>30</v>
      </c>
      <c r="M6" s="12" t="s">
        <v>18</v>
      </c>
      <c r="N6" s="22" t="s">
        <v>32</v>
      </c>
      <c r="O6" s="22" t="s">
        <v>34</v>
      </c>
      <c r="P6" s="22" t="s">
        <v>28</v>
      </c>
      <c r="Q6" s="22" t="s">
        <v>29</v>
      </c>
      <c r="R6" s="62"/>
      <c r="S6" s="98"/>
      <c r="T6" s="98"/>
      <c r="U6" s="98"/>
      <c r="V6" s="98"/>
    </row>
    <row r="7" spans="1:22" x14ac:dyDescent="0.3">
      <c r="A7" s="88"/>
      <c r="B7" s="16" t="s">
        <v>1</v>
      </c>
      <c r="C7" s="87" t="s">
        <v>79</v>
      </c>
      <c r="D7" s="78">
        <v>500000</v>
      </c>
      <c r="E7" s="79" t="s">
        <v>14</v>
      </c>
      <c r="F7" s="77">
        <f>VLOOKUP(E7,Segéd!$I$2:$K$7,2,FALSE)</f>
        <v>0.15</v>
      </c>
      <c r="G7" s="28">
        <f>VLOOKUP(E7,Segéd!$I$2:$K$7,3,FALSE)</f>
        <v>0.185</v>
      </c>
      <c r="H7" s="21">
        <f>IF(C7="igen",0,D7*F7)</f>
        <v>0</v>
      </c>
      <c r="I7" s="21">
        <f>D7*G7</f>
        <v>92500</v>
      </c>
      <c r="J7" s="103">
        <v>2026</v>
      </c>
      <c r="K7" s="15" t="s">
        <v>1</v>
      </c>
      <c r="L7" s="80">
        <v>510000</v>
      </c>
      <c r="M7" s="79" t="s">
        <v>14</v>
      </c>
      <c r="N7" s="37">
        <f>VLOOKUP(M7,Segéd!$N$3:$P$5,2,FALSE)</f>
        <v>0.15</v>
      </c>
      <c r="O7" s="37">
        <f>VLOOKUP(M7,Segéd!$N$3:$P$5,3,FALSE)</f>
        <v>0.185</v>
      </c>
      <c r="P7" s="24">
        <f>L7*N7</f>
        <v>76500</v>
      </c>
      <c r="Q7" s="24">
        <f>L7*O7</f>
        <v>94350</v>
      </c>
      <c r="R7" s="62"/>
      <c r="S7" s="98" t="s">
        <v>20</v>
      </c>
      <c r="T7" s="98"/>
      <c r="U7" s="98"/>
      <c r="V7" s="98"/>
    </row>
    <row r="8" spans="1:22" x14ac:dyDescent="0.3">
      <c r="A8" s="88"/>
      <c r="B8" s="16" t="s">
        <v>2</v>
      </c>
      <c r="C8" s="87" t="s">
        <v>79</v>
      </c>
      <c r="D8" s="78">
        <f>$D$7</f>
        <v>500000</v>
      </c>
      <c r="E8" s="79" t="s">
        <v>14</v>
      </c>
      <c r="F8" s="77">
        <f>VLOOKUP(E8,Segéd!$I$2:$K$7,2,FALSE)</f>
        <v>0.15</v>
      </c>
      <c r="G8" s="28">
        <f>VLOOKUP(E8,Segéd!$I$2:$K$7,3,FALSE)</f>
        <v>0.185</v>
      </c>
      <c r="H8" s="21">
        <f t="shared" ref="H8:H18" si="0">IF(C8="igen",0,D8*F8)</f>
        <v>0</v>
      </c>
      <c r="I8" s="21">
        <f t="shared" ref="I8:I18" si="1">D8*G8</f>
        <v>92500</v>
      </c>
      <c r="J8" s="103"/>
      <c r="K8" s="15" t="s">
        <v>2</v>
      </c>
      <c r="L8" s="80">
        <f>$L7</f>
        <v>510000</v>
      </c>
      <c r="M8" s="79" t="s">
        <v>14</v>
      </c>
      <c r="N8" s="37">
        <f>VLOOKUP(M8,Segéd!$N$3:$P$5,2,FALSE)</f>
        <v>0.15</v>
      </c>
      <c r="O8" s="37">
        <f>VLOOKUP(M8,Segéd!$N$3:$P$5,3,FALSE)</f>
        <v>0.185</v>
      </c>
      <c r="P8" s="24">
        <f t="shared" ref="P8:P18" si="2">L8*N8</f>
        <v>76500</v>
      </c>
      <c r="Q8" s="24">
        <f t="shared" ref="Q8:Q18" si="3">L8*O8</f>
        <v>94350</v>
      </c>
      <c r="R8" s="62"/>
      <c r="S8" s="98"/>
      <c r="T8" s="98"/>
      <c r="U8" s="98"/>
      <c r="V8" s="98"/>
    </row>
    <row r="9" spans="1:22" x14ac:dyDescent="0.3">
      <c r="A9" s="88"/>
      <c r="B9" s="16" t="s">
        <v>3</v>
      </c>
      <c r="C9" s="87" t="s">
        <v>79</v>
      </c>
      <c r="D9" s="78">
        <f t="shared" ref="D9:D18" si="4">$D$7</f>
        <v>500000</v>
      </c>
      <c r="E9" s="79" t="s">
        <v>14</v>
      </c>
      <c r="F9" s="77">
        <f>VLOOKUP(E9,Segéd!$I$2:$K$7,2,FALSE)</f>
        <v>0.15</v>
      </c>
      <c r="G9" s="28">
        <f>VLOOKUP(E9,Segéd!$I$2:$K$7,3,FALSE)</f>
        <v>0.185</v>
      </c>
      <c r="H9" s="21">
        <f t="shared" si="0"/>
        <v>0</v>
      </c>
      <c r="I9" s="21">
        <f t="shared" si="1"/>
        <v>92500</v>
      </c>
      <c r="J9" s="103"/>
      <c r="K9" s="15" t="s">
        <v>3</v>
      </c>
      <c r="L9" s="80">
        <f t="shared" ref="L9:L18" si="5">$L8</f>
        <v>510000</v>
      </c>
      <c r="M9" s="79" t="s">
        <v>14</v>
      </c>
      <c r="N9" s="37">
        <f>VLOOKUP(M9,Segéd!$N$3:$P$5,2,FALSE)</f>
        <v>0.15</v>
      </c>
      <c r="O9" s="37">
        <f>VLOOKUP(M9,Segéd!$N$3:$P$5,3,FALSE)</f>
        <v>0.185</v>
      </c>
      <c r="P9" s="24">
        <f t="shared" si="2"/>
        <v>76500</v>
      </c>
      <c r="Q9" s="24">
        <f t="shared" si="3"/>
        <v>94350</v>
      </c>
      <c r="R9" s="62"/>
      <c r="S9" s="98"/>
      <c r="T9" s="98"/>
      <c r="U9" s="98"/>
      <c r="V9" s="98"/>
    </row>
    <row r="10" spans="1:22" x14ac:dyDescent="0.3">
      <c r="A10" s="88"/>
      <c r="B10" s="16" t="s">
        <v>4</v>
      </c>
      <c r="C10" s="87" t="s">
        <v>79</v>
      </c>
      <c r="D10" s="78">
        <f t="shared" si="4"/>
        <v>500000</v>
      </c>
      <c r="E10" s="79" t="s">
        <v>14</v>
      </c>
      <c r="F10" s="77">
        <f>VLOOKUP(E10,Segéd!$I$2:$K$7,2,FALSE)</f>
        <v>0.15</v>
      </c>
      <c r="G10" s="28">
        <f>VLOOKUP(E10,Segéd!$I$2:$K$7,3,FALSE)</f>
        <v>0.185</v>
      </c>
      <c r="H10" s="21">
        <f t="shared" si="0"/>
        <v>0</v>
      </c>
      <c r="I10" s="21">
        <f t="shared" si="1"/>
        <v>92500</v>
      </c>
      <c r="J10" s="103"/>
      <c r="K10" s="15" t="s">
        <v>4</v>
      </c>
      <c r="L10" s="80">
        <f t="shared" si="5"/>
        <v>510000</v>
      </c>
      <c r="M10" s="79" t="s">
        <v>14</v>
      </c>
      <c r="N10" s="37">
        <f>VLOOKUP(M10,Segéd!$N$3:$P$5,2,FALSE)</f>
        <v>0.15</v>
      </c>
      <c r="O10" s="37">
        <f>VLOOKUP(M10,Segéd!$N$3:$P$5,3,FALSE)</f>
        <v>0.185</v>
      </c>
      <c r="P10" s="24">
        <f t="shared" si="2"/>
        <v>76500</v>
      </c>
      <c r="Q10" s="24">
        <f t="shared" si="3"/>
        <v>94350</v>
      </c>
      <c r="R10" s="62"/>
      <c r="S10" s="98"/>
      <c r="T10" s="98"/>
      <c r="U10" s="98"/>
      <c r="V10" s="98"/>
    </row>
    <row r="11" spans="1:22" ht="14.4" customHeight="1" x14ac:dyDescent="0.3">
      <c r="A11" s="88"/>
      <c r="B11" s="16" t="s">
        <v>5</v>
      </c>
      <c r="C11" s="87" t="s">
        <v>79</v>
      </c>
      <c r="D11" s="78">
        <f t="shared" si="4"/>
        <v>500000</v>
      </c>
      <c r="E11" s="79" t="s">
        <v>14</v>
      </c>
      <c r="F11" s="77">
        <f>VLOOKUP(E11,Segéd!$I$2:$K$7,2,FALSE)</f>
        <v>0.15</v>
      </c>
      <c r="G11" s="28">
        <f>VLOOKUP(E11,Segéd!$I$2:$K$7,3,FALSE)</f>
        <v>0.185</v>
      </c>
      <c r="H11" s="21">
        <f t="shared" si="0"/>
        <v>0</v>
      </c>
      <c r="I11" s="21">
        <f t="shared" si="1"/>
        <v>92500</v>
      </c>
      <c r="J11" s="103"/>
      <c r="K11" s="15" t="s">
        <v>5</v>
      </c>
      <c r="L11" s="80">
        <f t="shared" si="5"/>
        <v>510000</v>
      </c>
      <c r="M11" s="79" t="s">
        <v>14</v>
      </c>
      <c r="N11" s="37">
        <f>VLOOKUP(M11,Segéd!$N$3:$P$5,2,FALSE)</f>
        <v>0.15</v>
      </c>
      <c r="O11" s="37">
        <f>VLOOKUP(M11,Segéd!$N$3:$P$5,3,FALSE)</f>
        <v>0.185</v>
      </c>
      <c r="P11" s="24">
        <f t="shared" si="2"/>
        <v>76500</v>
      </c>
      <c r="Q11" s="24">
        <f t="shared" si="3"/>
        <v>94350</v>
      </c>
      <c r="R11" s="62"/>
      <c r="S11" s="98" t="s">
        <v>21</v>
      </c>
      <c r="T11" s="98"/>
      <c r="U11" s="98"/>
      <c r="V11" s="98"/>
    </row>
    <row r="12" spans="1:22" x14ac:dyDescent="0.3">
      <c r="A12" s="88"/>
      <c r="B12" s="16" t="s">
        <v>6</v>
      </c>
      <c r="C12" s="87" t="s">
        <v>79</v>
      </c>
      <c r="D12" s="78">
        <f t="shared" si="4"/>
        <v>500000</v>
      </c>
      <c r="E12" s="79" t="s">
        <v>14</v>
      </c>
      <c r="F12" s="77">
        <f>VLOOKUP(E12,Segéd!$I$2:$K$7,2,FALSE)</f>
        <v>0.15</v>
      </c>
      <c r="G12" s="28">
        <f>VLOOKUP(E12,Segéd!$I$2:$K$7,3,FALSE)</f>
        <v>0.185</v>
      </c>
      <c r="H12" s="21">
        <f t="shared" si="0"/>
        <v>0</v>
      </c>
      <c r="I12" s="21">
        <f t="shared" si="1"/>
        <v>92500</v>
      </c>
      <c r="J12" s="103"/>
      <c r="K12" s="15" t="s">
        <v>6</v>
      </c>
      <c r="L12" s="80">
        <f t="shared" si="5"/>
        <v>510000</v>
      </c>
      <c r="M12" s="79" t="s">
        <v>14</v>
      </c>
      <c r="N12" s="37">
        <f>VLOOKUP(M12,Segéd!$N$3:$P$5,2,FALSE)</f>
        <v>0.15</v>
      </c>
      <c r="O12" s="37">
        <f>VLOOKUP(M12,Segéd!$N$3:$P$5,3,FALSE)</f>
        <v>0.185</v>
      </c>
      <c r="P12" s="24">
        <f t="shared" si="2"/>
        <v>76500</v>
      </c>
      <c r="Q12" s="24">
        <f t="shared" si="3"/>
        <v>94350</v>
      </c>
      <c r="R12" s="62"/>
      <c r="S12" s="98"/>
      <c r="T12" s="98"/>
      <c r="U12" s="98"/>
      <c r="V12" s="98"/>
    </row>
    <row r="13" spans="1:22" x14ac:dyDescent="0.3">
      <c r="A13" s="88"/>
      <c r="B13" s="16" t="s">
        <v>7</v>
      </c>
      <c r="C13" s="87" t="s">
        <v>79</v>
      </c>
      <c r="D13" s="78">
        <f t="shared" si="4"/>
        <v>500000</v>
      </c>
      <c r="E13" s="79" t="s">
        <v>14</v>
      </c>
      <c r="F13" s="77">
        <f>VLOOKUP(E13,Segéd!$I$2:$K$7,2,FALSE)</f>
        <v>0.15</v>
      </c>
      <c r="G13" s="28">
        <f>VLOOKUP(E13,Segéd!$I$2:$K$7,3,FALSE)</f>
        <v>0.185</v>
      </c>
      <c r="H13" s="21">
        <f t="shared" si="0"/>
        <v>0</v>
      </c>
      <c r="I13" s="21">
        <f t="shared" si="1"/>
        <v>92500</v>
      </c>
      <c r="J13" s="103"/>
      <c r="K13" s="15" t="s">
        <v>7</v>
      </c>
      <c r="L13" s="80">
        <f t="shared" si="5"/>
        <v>510000</v>
      </c>
      <c r="M13" s="79" t="s">
        <v>14</v>
      </c>
      <c r="N13" s="37">
        <f>VLOOKUP(M13,Segéd!$N$3:$P$5,2,FALSE)</f>
        <v>0.15</v>
      </c>
      <c r="O13" s="37">
        <f>VLOOKUP(M13,Segéd!$N$3:$P$5,3,FALSE)</f>
        <v>0.185</v>
      </c>
      <c r="P13" s="24">
        <f t="shared" si="2"/>
        <v>76500</v>
      </c>
      <c r="Q13" s="24">
        <f t="shared" si="3"/>
        <v>94350</v>
      </c>
      <c r="R13" s="62"/>
      <c r="S13" s="98"/>
      <c r="T13" s="98"/>
      <c r="U13" s="98"/>
      <c r="V13" s="98"/>
    </row>
    <row r="14" spans="1:22" x14ac:dyDescent="0.3">
      <c r="A14" s="88"/>
      <c r="B14" s="16" t="s">
        <v>8</v>
      </c>
      <c r="C14" s="87" t="s">
        <v>79</v>
      </c>
      <c r="D14" s="78">
        <f t="shared" si="4"/>
        <v>500000</v>
      </c>
      <c r="E14" s="79" t="s">
        <v>14</v>
      </c>
      <c r="F14" s="77">
        <f>VLOOKUP(E14,Segéd!$I$2:$K$7,2,FALSE)</f>
        <v>0.15</v>
      </c>
      <c r="G14" s="28">
        <f>VLOOKUP(E14,Segéd!$I$2:$K$7,3,FALSE)</f>
        <v>0.185</v>
      </c>
      <c r="H14" s="21">
        <f t="shared" si="0"/>
        <v>0</v>
      </c>
      <c r="I14" s="21">
        <f t="shared" si="1"/>
        <v>92500</v>
      </c>
      <c r="J14" s="103"/>
      <c r="K14" s="15" t="s">
        <v>8</v>
      </c>
      <c r="L14" s="80">
        <f t="shared" si="5"/>
        <v>510000</v>
      </c>
      <c r="M14" s="79" t="s">
        <v>14</v>
      </c>
      <c r="N14" s="37">
        <f>VLOOKUP(M14,Segéd!$N$3:$P$5,2,FALSE)</f>
        <v>0.15</v>
      </c>
      <c r="O14" s="37">
        <f>VLOOKUP(M14,Segéd!$N$3:$P$5,3,FALSE)</f>
        <v>0.185</v>
      </c>
      <c r="P14" s="24">
        <f t="shared" si="2"/>
        <v>76500</v>
      </c>
      <c r="Q14" s="24">
        <f t="shared" si="3"/>
        <v>94350</v>
      </c>
      <c r="R14" s="62"/>
      <c r="S14" s="98"/>
      <c r="T14" s="98"/>
      <c r="U14" s="98"/>
      <c r="V14" s="98"/>
    </row>
    <row r="15" spans="1:22" ht="16.5" customHeight="1" x14ac:dyDescent="0.3">
      <c r="A15" s="88"/>
      <c r="B15" s="16" t="s">
        <v>9</v>
      </c>
      <c r="C15" s="87" t="s">
        <v>79</v>
      </c>
      <c r="D15" s="78">
        <f t="shared" si="4"/>
        <v>500000</v>
      </c>
      <c r="E15" s="79" t="s">
        <v>14</v>
      </c>
      <c r="F15" s="77">
        <f>VLOOKUP(E15,Segéd!$I$2:$K$7,2,FALSE)</f>
        <v>0.15</v>
      </c>
      <c r="G15" s="28">
        <f>VLOOKUP(E15,Segéd!$I$2:$K$7,3,FALSE)</f>
        <v>0.185</v>
      </c>
      <c r="H15" s="21">
        <f t="shared" si="0"/>
        <v>0</v>
      </c>
      <c r="I15" s="21">
        <f t="shared" si="1"/>
        <v>92500</v>
      </c>
      <c r="J15" s="103"/>
      <c r="K15" s="15" t="s">
        <v>9</v>
      </c>
      <c r="L15" s="80">
        <f t="shared" si="5"/>
        <v>510000</v>
      </c>
      <c r="M15" s="79" t="s">
        <v>14</v>
      </c>
      <c r="N15" s="37">
        <f>VLOOKUP(M15,Segéd!$N$3:$P$5,2,FALSE)</f>
        <v>0.15</v>
      </c>
      <c r="O15" s="37">
        <f>VLOOKUP(M15,Segéd!$N$3:$P$5,3,FALSE)</f>
        <v>0.185</v>
      </c>
      <c r="P15" s="24">
        <f t="shared" si="2"/>
        <v>76500</v>
      </c>
      <c r="Q15" s="24">
        <f t="shared" si="3"/>
        <v>94350</v>
      </c>
      <c r="R15" s="62"/>
      <c r="S15" s="98"/>
      <c r="T15" s="98"/>
      <c r="U15" s="98"/>
      <c r="V15" s="98"/>
    </row>
    <row r="16" spans="1:22" x14ac:dyDescent="0.3">
      <c r="A16" s="88"/>
      <c r="B16" s="16" t="s">
        <v>10</v>
      </c>
      <c r="C16" s="87" t="s">
        <v>79</v>
      </c>
      <c r="D16" s="78">
        <f t="shared" si="4"/>
        <v>500000</v>
      </c>
      <c r="E16" s="79" t="s">
        <v>14</v>
      </c>
      <c r="F16" s="77">
        <f>VLOOKUP(E16,Segéd!$I$2:$K$7,2,FALSE)</f>
        <v>0.15</v>
      </c>
      <c r="G16" s="28">
        <f>VLOOKUP(E16,Segéd!$I$2:$K$7,3,FALSE)</f>
        <v>0.185</v>
      </c>
      <c r="H16" s="21">
        <f t="shared" si="0"/>
        <v>0</v>
      </c>
      <c r="I16" s="21">
        <f t="shared" si="1"/>
        <v>92500</v>
      </c>
      <c r="J16" s="103"/>
      <c r="K16" s="15" t="s">
        <v>10</v>
      </c>
      <c r="L16" s="80">
        <f t="shared" si="5"/>
        <v>510000</v>
      </c>
      <c r="M16" s="79" t="s">
        <v>14</v>
      </c>
      <c r="N16" s="37">
        <f>VLOOKUP(M16,Segéd!$N$3:$P$5,2,FALSE)</f>
        <v>0.15</v>
      </c>
      <c r="O16" s="37">
        <f>VLOOKUP(M16,Segéd!$N$3:$P$5,3,FALSE)</f>
        <v>0.185</v>
      </c>
      <c r="P16" s="24">
        <f t="shared" si="2"/>
        <v>76500</v>
      </c>
      <c r="Q16" s="24">
        <f t="shared" si="3"/>
        <v>94350</v>
      </c>
      <c r="R16" s="62"/>
      <c r="S16" s="98"/>
      <c r="T16" s="98"/>
      <c r="U16" s="98"/>
      <c r="V16" s="98"/>
    </row>
    <row r="17" spans="1:70" x14ac:dyDescent="0.3">
      <c r="A17" s="88"/>
      <c r="B17" s="16" t="s">
        <v>11</v>
      </c>
      <c r="C17" s="87" t="s">
        <v>79</v>
      </c>
      <c r="D17" s="78">
        <f t="shared" si="4"/>
        <v>500000</v>
      </c>
      <c r="E17" s="79" t="s">
        <v>14</v>
      </c>
      <c r="F17" s="77">
        <f>VLOOKUP(E17,Segéd!$I$2:$K$7,2,FALSE)</f>
        <v>0.15</v>
      </c>
      <c r="G17" s="28">
        <f>VLOOKUP(E17,Segéd!$I$2:$K$7,3,FALSE)</f>
        <v>0.185</v>
      </c>
      <c r="H17" s="21">
        <f t="shared" si="0"/>
        <v>0</v>
      </c>
      <c r="I17" s="21">
        <f t="shared" si="1"/>
        <v>92500</v>
      </c>
      <c r="J17" s="103"/>
      <c r="K17" s="15" t="s">
        <v>11</v>
      </c>
      <c r="L17" s="80">
        <f t="shared" si="5"/>
        <v>510000</v>
      </c>
      <c r="M17" s="79" t="s">
        <v>14</v>
      </c>
      <c r="N17" s="37">
        <f>VLOOKUP(M17,Segéd!$N$3:$P$5,2,FALSE)</f>
        <v>0.15</v>
      </c>
      <c r="O17" s="37">
        <f>VLOOKUP(M17,Segéd!$N$3:$P$5,3,FALSE)</f>
        <v>0.185</v>
      </c>
      <c r="P17" s="24">
        <f t="shared" si="2"/>
        <v>76500</v>
      </c>
      <c r="Q17" s="24">
        <f t="shared" si="3"/>
        <v>94350</v>
      </c>
      <c r="R17" s="62"/>
      <c r="T17" s="62"/>
    </row>
    <row r="18" spans="1:70" ht="14.4" customHeight="1" x14ac:dyDescent="0.3">
      <c r="A18" s="88"/>
      <c r="B18" s="16" t="s">
        <v>12</v>
      </c>
      <c r="C18" s="87" t="s">
        <v>79</v>
      </c>
      <c r="D18" s="78">
        <f t="shared" si="4"/>
        <v>500000</v>
      </c>
      <c r="E18" s="79" t="s">
        <v>14</v>
      </c>
      <c r="F18" s="77">
        <f>VLOOKUP(E18,Segéd!$I$2:$K$7,2,FALSE)</f>
        <v>0.15</v>
      </c>
      <c r="G18" s="28">
        <f>VLOOKUP(E18,Segéd!$I$2:$K$7,3,FALSE)</f>
        <v>0.185</v>
      </c>
      <c r="H18" s="21">
        <f t="shared" si="0"/>
        <v>0</v>
      </c>
      <c r="I18" s="21">
        <f t="shared" si="1"/>
        <v>92500</v>
      </c>
      <c r="J18" s="103"/>
      <c r="K18" s="15" t="s">
        <v>12</v>
      </c>
      <c r="L18" s="80">
        <f t="shared" si="5"/>
        <v>510000</v>
      </c>
      <c r="M18" s="79" t="s">
        <v>14</v>
      </c>
      <c r="N18" s="37">
        <f>VLOOKUP(M18,Segéd!$N$3:$P$5,2,FALSE)</f>
        <v>0.15</v>
      </c>
      <c r="O18" s="37">
        <f>VLOOKUP(M18,Segéd!$N$3:$P$5,3,FALSE)</f>
        <v>0.185</v>
      </c>
      <c r="P18" s="24">
        <f t="shared" si="2"/>
        <v>76500</v>
      </c>
      <c r="Q18" s="24">
        <f t="shared" si="3"/>
        <v>94350</v>
      </c>
      <c r="R18" s="62"/>
      <c r="S18" s="104" t="s">
        <v>81</v>
      </c>
      <c r="T18" s="104"/>
      <c r="U18" s="104"/>
      <c r="V18" s="104"/>
    </row>
    <row r="19" spans="1:70" s="20" customFormat="1" x14ac:dyDescent="0.3">
      <c r="A19" s="29"/>
      <c r="B19" s="18" t="s">
        <v>37</v>
      </c>
      <c r="C19" s="18"/>
      <c r="D19" s="35">
        <f>SUM(D7:D18)</f>
        <v>6000000</v>
      </c>
      <c r="E19" s="30"/>
      <c r="F19" s="31"/>
      <c r="G19" s="31"/>
      <c r="H19" s="35">
        <f>SUM(H7:H18)</f>
        <v>0</v>
      </c>
      <c r="I19" s="35">
        <f>SUM(I7:I18)</f>
        <v>1110000</v>
      </c>
      <c r="J19" s="32"/>
      <c r="K19" s="33"/>
      <c r="L19" s="34"/>
      <c r="M19" s="34"/>
      <c r="N19" s="34"/>
      <c r="O19" s="34"/>
      <c r="P19" s="38">
        <f>SUM(P7:P18)</f>
        <v>918000</v>
      </c>
      <c r="Q19" s="38">
        <f>SUM(Q7:Q18)</f>
        <v>1132200</v>
      </c>
      <c r="R19" s="63"/>
      <c r="S19" s="104"/>
      <c r="T19" s="104"/>
      <c r="U19" s="104"/>
      <c r="V19" s="104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</row>
    <row r="20" spans="1:70" x14ac:dyDescent="0.3">
      <c r="B20" s="82" t="s">
        <v>77</v>
      </c>
      <c r="C20" s="82"/>
      <c r="S20" s="104"/>
      <c r="T20" s="104"/>
      <c r="U20" s="104"/>
      <c r="V20" s="104"/>
    </row>
    <row r="21" spans="1:70" x14ac:dyDescent="0.3">
      <c r="B21" s="82"/>
      <c r="C21" s="82"/>
      <c r="S21" s="104"/>
      <c r="T21" s="104"/>
      <c r="U21" s="104"/>
      <c r="V21" s="104"/>
    </row>
    <row r="22" spans="1:70" ht="30.6" customHeight="1" x14ac:dyDescent="0.3">
      <c r="A22" s="9"/>
      <c r="B22" s="91" t="s">
        <v>68</v>
      </c>
      <c r="C22" s="91"/>
      <c r="D22" s="91"/>
      <c r="E22" s="76">
        <v>2</v>
      </c>
      <c r="F22" s="7"/>
      <c r="S22" s="104"/>
      <c r="T22" s="104"/>
      <c r="U22" s="104"/>
      <c r="V22" s="104"/>
    </row>
    <row r="23" spans="1:70" ht="25.95" customHeight="1" x14ac:dyDescent="0.3">
      <c r="A23" s="9"/>
      <c r="B23" s="74" t="s">
        <v>67</v>
      </c>
      <c r="C23" s="74"/>
      <c r="D23" s="75"/>
      <c r="E23" s="75"/>
      <c r="F23" s="76">
        <v>0</v>
      </c>
      <c r="S23" s="104"/>
      <c r="T23" s="104"/>
      <c r="U23" s="104"/>
      <c r="V23" s="104"/>
    </row>
    <row r="24" spans="1:70" ht="42.9" customHeight="1" x14ac:dyDescent="0.3">
      <c r="B24" s="101" t="s">
        <v>71</v>
      </c>
      <c r="C24" s="101"/>
      <c r="D24" s="101"/>
      <c r="E24" s="101"/>
      <c r="F24" s="100">
        <f>VLOOKUP(E22,Segéd!A2:C7,3,FALSE)+(F23*(Segéd!B2*12))</f>
        <v>960000</v>
      </c>
      <c r="G24" s="100"/>
      <c r="H24" s="25"/>
      <c r="S24" s="104"/>
      <c r="T24" s="104"/>
      <c r="U24" s="104"/>
      <c r="V24" s="104"/>
    </row>
    <row r="25" spans="1:70" x14ac:dyDescent="0.3">
      <c r="S25" s="104"/>
      <c r="T25" s="104"/>
      <c r="U25" s="104"/>
      <c r="V25" s="104"/>
    </row>
    <row r="26" spans="1:70" s="42" customFormat="1" ht="25.8" x14ac:dyDescent="0.5">
      <c r="B26" s="47" t="s">
        <v>38</v>
      </c>
      <c r="C26" s="47"/>
      <c r="F26" s="44"/>
      <c r="G26" s="44"/>
      <c r="K26" s="45"/>
      <c r="L26" s="46"/>
      <c r="M26" s="46"/>
      <c r="N26" s="46"/>
      <c r="O26" s="46"/>
      <c r="R26" s="39"/>
      <c r="S26" s="104"/>
      <c r="T26" s="104"/>
      <c r="U26" s="104"/>
      <c r="V26" s="104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</row>
    <row r="27" spans="1:70" s="42" customFormat="1" x14ac:dyDescent="0.3">
      <c r="B27" s="43" t="s">
        <v>72</v>
      </c>
      <c r="C27" s="43"/>
      <c r="F27" s="94">
        <f>H19+P19</f>
        <v>918000</v>
      </c>
      <c r="G27" s="94"/>
      <c r="K27" s="45"/>
      <c r="L27" s="46"/>
      <c r="M27" s="46"/>
      <c r="N27" s="46"/>
      <c r="O27" s="46"/>
      <c r="R27" s="39"/>
      <c r="S27" s="104"/>
      <c r="T27" s="104"/>
      <c r="U27" s="104"/>
      <c r="V27" s="104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</row>
    <row r="28" spans="1:70" s="42" customFormat="1" x14ac:dyDescent="0.3">
      <c r="B28" s="43" t="s">
        <v>73</v>
      </c>
      <c r="C28" s="43"/>
      <c r="F28" s="94">
        <f>I19+Q19</f>
        <v>2242200</v>
      </c>
      <c r="G28" s="94"/>
      <c r="K28" s="45"/>
      <c r="L28" s="46"/>
      <c r="M28" s="46"/>
      <c r="N28" s="46"/>
      <c r="O28" s="46"/>
      <c r="R28" s="39"/>
      <c r="S28" s="104"/>
      <c r="T28" s="104"/>
      <c r="U28" s="104"/>
      <c r="V28" s="104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</row>
    <row r="29" spans="1:70" s="42" customFormat="1" ht="33.75" customHeight="1" x14ac:dyDescent="0.3">
      <c r="B29" s="102" t="s">
        <v>74</v>
      </c>
      <c r="C29" s="102"/>
      <c r="D29" s="102"/>
      <c r="E29" s="102"/>
      <c r="F29" s="94">
        <f>F27+F28</f>
        <v>3160200</v>
      </c>
      <c r="G29" s="94"/>
      <c r="H29" s="44"/>
      <c r="K29" s="45"/>
      <c r="L29" s="46"/>
      <c r="M29" s="46"/>
      <c r="N29" s="46"/>
      <c r="O29" s="46"/>
      <c r="R29" s="39"/>
      <c r="S29" s="105" t="s">
        <v>82</v>
      </c>
      <c r="T29" s="105"/>
      <c r="U29" s="105"/>
      <c r="V29" s="105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</row>
    <row r="30" spans="1:70" s="42" customFormat="1" ht="56.4" customHeight="1" x14ac:dyDescent="0.3">
      <c r="B30" s="93" t="s">
        <v>39</v>
      </c>
      <c r="C30" s="93"/>
      <c r="D30" s="93"/>
      <c r="E30" s="93"/>
      <c r="F30" s="56"/>
      <c r="G30" s="57">
        <f>F27-F24</f>
        <v>-42000</v>
      </c>
      <c r="H30" s="99" t="str">
        <f>IF(G30&lt;0,Segéd!B11,Segéd!B12)</f>
        <v xml:space="preserve">A családnak nem marad a családi adókedvezmény igénybevétele után olyan SZJA-ja, amiből további kedvezmények és/vagy adójóváírások lennének igénybe vehetőek. Így az olyan termékek igénybevétele, mint az egészségpénztár, nyugdíjpénztár, nyugdíjbiztosítás, NYESZ átgondolandó, hiszen nem tudnak élni az adójóváírási lehetőséggel erre az évre vonatkozóan. </v>
      </c>
      <c r="I30" s="99"/>
      <c r="J30" s="99"/>
      <c r="K30" s="99"/>
      <c r="L30" s="99"/>
      <c r="M30" s="99"/>
      <c r="N30" s="99"/>
      <c r="O30" s="99"/>
      <c r="R30" s="39"/>
      <c r="S30" s="105"/>
      <c r="T30" s="105"/>
      <c r="U30" s="105"/>
      <c r="V30" s="105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</row>
    <row r="31" spans="1:70" s="42" customFormat="1" ht="29.25" customHeight="1" thickBot="1" x14ac:dyDescent="0.35">
      <c r="B31" s="107" t="s">
        <v>44</v>
      </c>
      <c r="C31" s="107"/>
      <c r="D31" s="107"/>
      <c r="E31" s="107"/>
      <c r="F31" s="69"/>
      <c r="G31" s="70">
        <f>IF(G30&lt;0,(F28+G30),F28)</f>
        <v>2200200</v>
      </c>
      <c r="H31" s="96"/>
      <c r="I31" s="96"/>
      <c r="J31" s="96"/>
      <c r="K31" s="96"/>
      <c r="L31" s="96"/>
      <c r="M31" s="96"/>
      <c r="N31" s="96"/>
      <c r="O31" s="96"/>
      <c r="R31" s="39"/>
      <c r="S31" s="105"/>
      <c r="T31" s="105"/>
      <c r="U31" s="105"/>
      <c r="V31" s="105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</row>
    <row r="32" spans="1:70" s="42" customFormat="1" x14ac:dyDescent="0.3">
      <c r="B32" s="45"/>
      <c r="C32" s="45"/>
      <c r="F32" s="44"/>
      <c r="G32" s="44"/>
      <c r="K32" s="45"/>
      <c r="L32" s="46"/>
      <c r="M32" s="46"/>
      <c r="N32" s="46"/>
      <c r="O32" s="46"/>
      <c r="R32" s="39"/>
      <c r="S32" s="105"/>
      <c r="T32" s="105"/>
      <c r="U32" s="105"/>
      <c r="V32" s="105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</row>
    <row r="33" spans="2:70" s="42" customFormat="1" ht="18" x14ac:dyDescent="0.35">
      <c r="B33" s="64" t="str">
        <f>IF($F$24&lt;$F$29,"Adóoptimalizálási javaslat:","")</f>
        <v>Adóoptimalizálási javaslat:</v>
      </c>
      <c r="C33" s="64"/>
      <c r="F33" s="44"/>
      <c r="G33" s="44"/>
      <c r="K33" s="45"/>
      <c r="L33" s="46"/>
      <c r="M33" s="46"/>
      <c r="N33" s="46"/>
      <c r="O33" s="46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</row>
    <row r="34" spans="2:70" s="42" customFormat="1" x14ac:dyDescent="0.3">
      <c r="B34" s="93" t="s">
        <v>47</v>
      </c>
      <c r="C34" s="93"/>
      <c r="D34" s="93"/>
      <c r="E34" s="93"/>
      <c r="F34" s="44"/>
      <c r="G34" s="57">
        <f>F24</f>
        <v>960000</v>
      </c>
      <c r="K34" s="45"/>
      <c r="L34" s="46"/>
      <c r="M34" s="46"/>
      <c r="N34" s="46"/>
      <c r="O34" s="46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</row>
    <row r="35" spans="2:70" s="42" customFormat="1" ht="39" customHeight="1" x14ac:dyDescent="0.3">
      <c r="B35" s="95" t="s">
        <v>64</v>
      </c>
      <c r="C35" s="95"/>
      <c r="D35" s="95"/>
      <c r="E35" s="95"/>
      <c r="F35" s="65"/>
      <c r="G35" s="66">
        <f>IF(G34&gt;=H19,H19,G34)</f>
        <v>0</v>
      </c>
      <c r="K35" s="45"/>
      <c r="L35" s="46"/>
      <c r="M35" s="46"/>
      <c r="N35" s="46"/>
      <c r="O35" s="46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</row>
    <row r="36" spans="2:70" s="42" customFormat="1" ht="51.75" customHeight="1" x14ac:dyDescent="0.3">
      <c r="B36" s="93" t="s">
        <v>57</v>
      </c>
      <c r="C36" s="93"/>
      <c r="D36" s="93"/>
      <c r="E36" s="93"/>
      <c r="F36" s="44"/>
      <c r="G36" s="57">
        <f>G34-G35</f>
        <v>960000</v>
      </c>
      <c r="K36" s="45"/>
      <c r="L36" s="46"/>
      <c r="M36" s="46"/>
      <c r="N36" s="46"/>
      <c r="O36" s="46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</row>
    <row r="37" spans="2:70" s="42" customFormat="1" ht="51.75" customHeight="1" x14ac:dyDescent="0.3">
      <c r="B37" s="95" t="s">
        <v>58</v>
      </c>
      <c r="C37" s="95"/>
      <c r="D37" s="95"/>
      <c r="E37" s="95"/>
      <c r="F37" s="65"/>
      <c r="G37" s="66">
        <f>IF(G36&gt;=I19,I19,G36)</f>
        <v>960000</v>
      </c>
      <c r="K37" s="45"/>
      <c r="L37" s="46"/>
      <c r="M37" s="46"/>
      <c r="N37" s="46"/>
      <c r="O37" s="46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</row>
    <row r="38" spans="2:70" s="42" customFormat="1" ht="30.9" customHeight="1" x14ac:dyDescent="0.3">
      <c r="B38" s="93" t="s">
        <v>48</v>
      </c>
      <c r="C38" s="93"/>
      <c r="D38" s="93"/>
      <c r="E38" s="93"/>
      <c r="F38" s="44"/>
      <c r="G38" s="57">
        <f>IF((G37+G35)&lt;G34,G34-G35-G37,0)</f>
        <v>0</v>
      </c>
      <c r="K38" s="45"/>
      <c r="L38" s="46"/>
      <c r="M38" s="46"/>
      <c r="N38" s="46"/>
      <c r="O38" s="46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</row>
    <row r="39" spans="2:70" s="42" customFormat="1" ht="30.9" customHeight="1" x14ac:dyDescent="0.3">
      <c r="B39" s="93" t="s">
        <v>60</v>
      </c>
      <c r="C39" s="93"/>
      <c r="D39" s="93"/>
      <c r="E39" s="93"/>
      <c r="F39" s="44"/>
      <c r="G39" s="57">
        <f>IF(G38&gt;0,G38,0)</f>
        <v>0</v>
      </c>
      <c r="K39" s="45"/>
      <c r="L39" s="46"/>
      <c r="M39" s="46"/>
      <c r="N39" s="46"/>
      <c r="O39" s="46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</row>
    <row r="40" spans="2:70" s="42" customFormat="1" ht="30.9" customHeight="1" x14ac:dyDescent="0.3">
      <c r="B40" s="90" t="s">
        <v>61</v>
      </c>
      <c r="C40" s="90"/>
      <c r="D40" s="90"/>
      <c r="E40" s="90"/>
      <c r="F40" s="67"/>
      <c r="G40" s="68">
        <f>IF(G39&gt;=P19,P19,G39)</f>
        <v>0</v>
      </c>
      <c r="K40" s="45"/>
      <c r="L40" s="46"/>
      <c r="M40" s="46"/>
      <c r="N40" s="46"/>
      <c r="O40" s="46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</row>
    <row r="41" spans="2:70" s="42" customFormat="1" ht="50.4" customHeight="1" x14ac:dyDescent="0.3">
      <c r="B41" s="90" t="s">
        <v>52</v>
      </c>
      <c r="C41" s="90"/>
      <c r="D41" s="90"/>
      <c r="E41" s="90"/>
      <c r="F41" s="67"/>
      <c r="G41" s="68">
        <f>IF(G38&gt;0,P19-G38,P19)</f>
        <v>918000</v>
      </c>
      <c r="H41" s="108" t="str">
        <f>IF(G41&gt;0,Segéd!B15,Segéd!B16)</f>
        <v>A pár férfi tagjának maradt még olyan SZJA-ja, amit felhasználhatnak adójóváírásokra, ha az adóoptimalizálást úgy csinálják meg, hogy először az édesanya veszi igénybe az SZJA-ja, majd a járuléka terhére a családi kedvezményt, ezt követően adja át a párjának, amennyiben maradt még.</v>
      </c>
      <c r="I41" s="108"/>
      <c r="J41" s="108"/>
      <c r="K41" s="108"/>
      <c r="L41" s="108"/>
      <c r="M41" s="108"/>
      <c r="N41" s="108"/>
      <c r="O41" s="108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</row>
    <row r="42" spans="2:70" s="42" customFormat="1" ht="31.5" customHeight="1" x14ac:dyDescent="0.3">
      <c r="B42" s="93" t="s">
        <v>63</v>
      </c>
      <c r="C42" s="93"/>
      <c r="D42" s="93"/>
      <c r="E42" s="93"/>
      <c r="F42" s="59"/>
      <c r="G42" s="57">
        <f>G39-G40</f>
        <v>0</v>
      </c>
      <c r="H42" s="60"/>
      <c r="I42" s="60"/>
      <c r="J42" s="60"/>
      <c r="K42" s="60"/>
      <c r="L42" s="60"/>
      <c r="M42" s="60"/>
      <c r="N42" s="60"/>
      <c r="O42" s="60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</row>
    <row r="43" spans="2:70" s="42" customFormat="1" x14ac:dyDescent="0.3">
      <c r="B43" s="90" t="s">
        <v>62</v>
      </c>
      <c r="C43" s="90"/>
      <c r="D43" s="90"/>
      <c r="E43" s="90"/>
      <c r="F43" s="67"/>
      <c r="G43" s="68">
        <f>IF(G42&gt;=Q19,Q19,G42)</f>
        <v>0</v>
      </c>
      <c r="K43" s="45"/>
      <c r="L43" s="46"/>
      <c r="M43" s="46"/>
      <c r="N43" s="46"/>
      <c r="O43" s="46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</row>
    <row r="44" spans="2:70" s="42" customFormat="1" ht="14.25" customHeight="1" x14ac:dyDescent="0.3">
      <c r="B44" s="106" t="s">
        <v>66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46"/>
      <c r="O44" s="46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</row>
    <row r="45" spans="2:70" s="42" customFormat="1" x14ac:dyDescent="0.3"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46"/>
      <c r="O45" s="46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</row>
    <row r="46" spans="2:70" s="42" customFormat="1" x14ac:dyDescent="0.3"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46"/>
      <c r="O46" s="46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</row>
    <row r="47" spans="2:70" s="42" customFormat="1" x14ac:dyDescent="0.3"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46"/>
      <c r="O47" s="46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</row>
    <row r="48" spans="2:70" s="42" customFormat="1" x14ac:dyDescent="0.3">
      <c r="B48" s="45"/>
      <c r="C48" s="45"/>
      <c r="F48" s="44"/>
      <c r="G48" s="44"/>
      <c r="K48" s="45"/>
      <c r="L48" s="46"/>
      <c r="M48" s="46"/>
      <c r="N48" s="46"/>
      <c r="O48" s="46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</row>
    <row r="49" spans="2:15" s="39" customFormat="1" hidden="1" x14ac:dyDescent="0.3">
      <c r="B49" s="40"/>
      <c r="C49" s="40"/>
      <c r="F49" s="36"/>
      <c r="G49" s="36"/>
      <c r="K49" s="40"/>
      <c r="L49" s="41"/>
      <c r="M49" s="41"/>
      <c r="N49" s="41"/>
      <c r="O49" s="41"/>
    </row>
    <row r="50" spans="2:15" s="39" customFormat="1" hidden="1" x14ac:dyDescent="0.3">
      <c r="B50" s="40"/>
      <c r="C50" s="40"/>
      <c r="F50" s="36"/>
      <c r="G50" s="36"/>
      <c r="K50" s="40"/>
      <c r="L50" s="41"/>
      <c r="M50" s="41"/>
      <c r="N50" s="41"/>
      <c r="O50" s="41"/>
    </row>
    <row r="51" spans="2:15" s="39" customFormat="1" hidden="1" x14ac:dyDescent="0.3">
      <c r="B51" s="40"/>
      <c r="C51" s="40"/>
      <c r="F51" s="36"/>
      <c r="G51" s="36"/>
      <c r="K51" s="40"/>
      <c r="L51" s="41"/>
      <c r="M51" s="41"/>
      <c r="N51" s="41"/>
      <c r="O51" s="41"/>
    </row>
    <row r="52" spans="2:15" s="39" customFormat="1" hidden="1" x14ac:dyDescent="0.3">
      <c r="B52" s="40"/>
      <c r="C52" s="40"/>
      <c r="F52" s="36"/>
      <c r="G52" s="36"/>
      <c r="K52" s="40"/>
      <c r="L52" s="41"/>
      <c r="M52" s="41"/>
      <c r="N52" s="41"/>
      <c r="O52" s="41"/>
    </row>
    <row r="53" spans="2:15" s="39" customFormat="1" hidden="1" x14ac:dyDescent="0.3">
      <c r="B53" s="40"/>
      <c r="C53" s="40"/>
      <c r="F53" s="36"/>
      <c r="G53" s="36"/>
      <c r="K53" s="40"/>
      <c r="L53" s="41"/>
      <c r="M53" s="41"/>
      <c r="N53" s="41"/>
      <c r="O53" s="41"/>
    </row>
    <row r="54" spans="2:15" s="39" customFormat="1" hidden="1" x14ac:dyDescent="0.3">
      <c r="B54" s="40"/>
      <c r="C54" s="40"/>
      <c r="F54" s="36"/>
      <c r="G54" s="36"/>
      <c r="K54" s="40"/>
      <c r="L54" s="41"/>
      <c r="M54" s="41"/>
      <c r="N54" s="41"/>
      <c r="O54" s="41"/>
    </row>
    <row r="55" spans="2:15" s="39" customFormat="1" hidden="1" x14ac:dyDescent="0.3">
      <c r="B55" s="40"/>
      <c r="C55" s="40"/>
      <c r="F55" s="36"/>
      <c r="G55" s="36"/>
      <c r="K55" s="40"/>
      <c r="L55" s="41"/>
      <c r="M55" s="41"/>
      <c r="N55" s="41"/>
      <c r="O55" s="41"/>
    </row>
    <row r="56" spans="2:15" s="39" customFormat="1" hidden="1" x14ac:dyDescent="0.3">
      <c r="B56" s="40"/>
      <c r="C56" s="40"/>
      <c r="F56" s="36"/>
      <c r="G56" s="36"/>
      <c r="K56" s="40"/>
      <c r="L56" s="41"/>
      <c r="M56" s="41"/>
      <c r="N56" s="41"/>
      <c r="O56" s="41"/>
    </row>
    <row r="57" spans="2:15" s="39" customFormat="1" hidden="1" x14ac:dyDescent="0.3">
      <c r="B57" s="40"/>
      <c r="C57" s="40"/>
      <c r="F57" s="36"/>
      <c r="G57" s="36"/>
      <c r="K57" s="40"/>
      <c r="L57" s="41"/>
      <c r="M57" s="41"/>
      <c r="N57" s="41"/>
      <c r="O57" s="41"/>
    </row>
    <row r="58" spans="2:15" s="39" customFormat="1" hidden="1" x14ac:dyDescent="0.3">
      <c r="B58" s="40"/>
      <c r="C58" s="40"/>
      <c r="F58" s="36"/>
      <c r="G58" s="36"/>
      <c r="K58" s="40"/>
      <c r="L58" s="41"/>
      <c r="M58" s="41"/>
      <c r="N58" s="41"/>
      <c r="O58" s="41"/>
    </row>
    <row r="59" spans="2:15" s="39" customFormat="1" hidden="1" x14ac:dyDescent="0.3">
      <c r="B59" s="40"/>
      <c r="C59" s="40"/>
      <c r="F59" s="36"/>
      <c r="G59" s="36"/>
      <c r="K59" s="40"/>
      <c r="L59" s="41"/>
      <c r="M59" s="41"/>
      <c r="N59" s="41"/>
      <c r="O59" s="41"/>
    </row>
    <row r="60" spans="2:15" s="39" customFormat="1" hidden="1" x14ac:dyDescent="0.3">
      <c r="B60" s="40"/>
      <c r="C60" s="40"/>
      <c r="F60" s="36"/>
      <c r="G60" s="36"/>
      <c r="K60" s="40"/>
      <c r="L60" s="41"/>
      <c r="M60" s="41"/>
      <c r="N60" s="41"/>
      <c r="O60" s="41"/>
    </row>
    <row r="61" spans="2:15" s="39" customFormat="1" hidden="1" x14ac:dyDescent="0.3">
      <c r="B61" s="40"/>
      <c r="C61" s="40"/>
      <c r="F61" s="36"/>
      <c r="G61" s="36"/>
      <c r="K61" s="40"/>
      <c r="L61" s="41"/>
      <c r="M61" s="41"/>
      <c r="N61" s="41"/>
      <c r="O61" s="41"/>
    </row>
    <row r="62" spans="2:15" s="39" customFormat="1" hidden="1" x14ac:dyDescent="0.3">
      <c r="B62" s="40"/>
      <c r="C62" s="40"/>
      <c r="F62" s="36"/>
      <c r="G62" s="36"/>
      <c r="K62" s="40"/>
      <c r="L62" s="41"/>
      <c r="M62" s="41"/>
      <c r="N62" s="41"/>
      <c r="O62" s="41"/>
    </row>
    <row r="63" spans="2:15" s="39" customFormat="1" hidden="1" x14ac:dyDescent="0.3">
      <c r="B63" s="40"/>
      <c r="C63" s="40"/>
      <c r="F63" s="36"/>
      <c r="G63" s="36"/>
      <c r="K63" s="40"/>
      <c r="L63" s="41"/>
      <c r="M63" s="41"/>
      <c r="N63" s="41"/>
      <c r="O63" s="41"/>
    </row>
    <row r="64" spans="2:15" s="39" customFormat="1" hidden="1" x14ac:dyDescent="0.3">
      <c r="B64" s="40"/>
      <c r="C64" s="40"/>
      <c r="F64" s="36"/>
      <c r="G64" s="36"/>
      <c r="K64" s="40"/>
      <c r="L64" s="41"/>
      <c r="M64" s="41"/>
      <c r="N64" s="41"/>
      <c r="O64" s="41"/>
    </row>
    <row r="65" spans="2:15" s="39" customFormat="1" hidden="1" x14ac:dyDescent="0.3">
      <c r="B65" s="40"/>
      <c r="C65" s="40"/>
      <c r="F65" s="36"/>
      <c r="G65" s="36"/>
      <c r="K65" s="40"/>
      <c r="L65" s="41"/>
      <c r="M65" s="41"/>
      <c r="N65" s="41"/>
      <c r="O65" s="41"/>
    </row>
    <row r="66" spans="2:15" s="39" customFormat="1" hidden="1" x14ac:dyDescent="0.3">
      <c r="B66" s="40"/>
      <c r="C66" s="40"/>
      <c r="F66" s="36"/>
      <c r="G66" s="36"/>
      <c r="K66" s="40"/>
      <c r="L66" s="41"/>
      <c r="M66" s="41"/>
      <c r="N66" s="41"/>
      <c r="O66" s="41"/>
    </row>
    <row r="67" spans="2:15" s="39" customFormat="1" hidden="1" x14ac:dyDescent="0.3">
      <c r="B67" s="40"/>
      <c r="C67" s="40"/>
      <c r="F67" s="36"/>
      <c r="G67" s="36"/>
      <c r="K67" s="40"/>
      <c r="L67" s="41"/>
      <c r="M67" s="41"/>
      <c r="N67" s="41"/>
      <c r="O67" s="41"/>
    </row>
    <row r="68" spans="2:15" s="39" customFormat="1" hidden="1" x14ac:dyDescent="0.3">
      <c r="B68" s="40"/>
      <c r="C68" s="40"/>
      <c r="F68" s="36"/>
      <c r="G68" s="36"/>
      <c r="K68" s="40"/>
      <c r="L68" s="41"/>
      <c r="M68" s="41"/>
      <c r="N68" s="41"/>
      <c r="O68" s="41"/>
    </row>
    <row r="69" spans="2:15" s="39" customFormat="1" hidden="1" x14ac:dyDescent="0.3">
      <c r="B69" s="40"/>
      <c r="C69" s="40"/>
      <c r="F69" s="36"/>
      <c r="G69" s="36"/>
      <c r="K69" s="40"/>
      <c r="L69" s="41"/>
      <c r="M69" s="41"/>
      <c r="N69" s="41"/>
      <c r="O69" s="41"/>
    </row>
    <row r="70" spans="2:15" s="39" customFormat="1" hidden="1" x14ac:dyDescent="0.3">
      <c r="B70" s="40"/>
      <c r="C70" s="40"/>
      <c r="F70" s="36"/>
      <c r="G70" s="36"/>
      <c r="K70" s="40"/>
      <c r="L70" s="41"/>
      <c r="M70" s="41"/>
      <c r="N70" s="41"/>
      <c r="O70" s="41"/>
    </row>
    <row r="71" spans="2:15" s="39" customFormat="1" hidden="1" x14ac:dyDescent="0.3">
      <c r="B71" s="40"/>
      <c r="C71" s="40"/>
      <c r="F71" s="36"/>
      <c r="G71" s="36"/>
      <c r="K71" s="40"/>
      <c r="L71" s="41"/>
      <c r="M71" s="41"/>
      <c r="N71" s="41"/>
      <c r="O71" s="41"/>
    </row>
    <row r="72" spans="2:15" s="39" customFormat="1" hidden="1" x14ac:dyDescent="0.3">
      <c r="B72" s="40"/>
      <c r="C72" s="40"/>
      <c r="F72" s="36"/>
      <c r="G72" s="36"/>
      <c r="K72" s="40"/>
      <c r="L72" s="41"/>
      <c r="M72" s="41"/>
      <c r="N72" s="41"/>
      <c r="O72" s="41"/>
    </row>
    <row r="73" spans="2:15" s="39" customFormat="1" hidden="1" x14ac:dyDescent="0.3">
      <c r="B73" s="40"/>
      <c r="C73" s="40"/>
      <c r="F73" s="36"/>
      <c r="G73" s="36"/>
      <c r="K73" s="40"/>
      <c r="L73" s="41"/>
      <c r="M73" s="41"/>
      <c r="N73" s="41"/>
      <c r="O73" s="41"/>
    </row>
    <row r="74" spans="2:15" s="39" customFormat="1" hidden="1" x14ac:dyDescent="0.3">
      <c r="B74" s="40"/>
      <c r="C74" s="40"/>
      <c r="F74" s="36"/>
      <c r="G74" s="36"/>
      <c r="K74" s="40"/>
      <c r="L74" s="41"/>
      <c r="M74" s="41"/>
      <c r="N74" s="41"/>
      <c r="O74" s="41"/>
    </row>
    <row r="75" spans="2:15" s="39" customFormat="1" hidden="1" x14ac:dyDescent="0.3">
      <c r="B75" s="40"/>
      <c r="C75" s="40"/>
      <c r="F75" s="36"/>
      <c r="G75" s="36"/>
      <c r="K75" s="40"/>
      <c r="L75" s="41"/>
      <c r="M75" s="41"/>
      <c r="N75" s="41"/>
      <c r="O75" s="41"/>
    </row>
    <row r="76" spans="2:15" s="39" customFormat="1" hidden="1" x14ac:dyDescent="0.3">
      <c r="B76" s="40"/>
      <c r="C76" s="40"/>
      <c r="F76" s="36"/>
      <c r="G76" s="36"/>
      <c r="K76" s="40"/>
      <c r="L76" s="41"/>
      <c r="M76" s="41"/>
      <c r="N76" s="41"/>
      <c r="O76" s="41"/>
    </row>
    <row r="77" spans="2:15" s="39" customFormat="1" hidden="1" x14ac:dyDescent="0.3">
      <c r="B77" s="40"/>
      <c r="C77" s="40"/>
      <c r="F77" s="36"/>
      <c r="G77" s="36"/>
      <c r="K77" s="40"/>
      <c r="L77" s="41"/>
      <c r="M77" s="41"/>
      <c r="N77" s="41"/>
      <c r="O77" s="41"/>
    </row>
    <row r="78" spans="2:15" s="39" customFormat="1" hidden="1" x14ac:dyDescent="0.3">
      <c r="B78" s="40"/>
      <c r="C78" s="40"/>
      <c r="F78" s="36"/>
      <c r="G78" s="36"/>
      <c r="K78" s="40"/>
      <c r="L78" s="41"/>
      <c r="M78" s="41"/>
      <c r="N78" s="41"/>
      <c r="O78" s="41"/>
    </row>
    <row r="79" spans="2:15" s="39" customFormat="1" hidden="1" x14ac:dyDescent="0.3">
      <c r="B79" s="40"/>
      <c r="C79" s="40"/>
      <c r="F79" s="36"/>
      <c r="G79" s="36"/>
      <c r="K79" s="40"/>
      <c r="L79" s="41"/>
      <c r="M79" s="41"/>
      <c r="N79" s="41"/>
      <c r="O79" s="41"/>
    </row>
    <row r="80" spans="2:15" s="39" customFormat="1" hidden="1" x14ac:dyDescent="0.3">
      <c r="B80" s="40"/>
      <c r="C80" s="40"/>
      <c r="F80" s="36"/>
      <c r="G80" s="36"/>
      <c r="K80" s="40"/>
      <c r="L80" s="41"/>
      <c r="M80" s="41"/>
      <c r="N80" s="41"/>
      <c r="O80" s="41"/>
    </row>
    <row r="81" spans="2:15" s="39" customFormat="1" hidden="1" x14ac:dyDescent="0.3">
      <c r="B81" s="40"/>
      <c r="C81" s="40"/>
      <c r="F81" s="36"/>
      <c r="G81" s="36"/>
      <c r="K81" s="40"/>
      <c r="L81" s="41"/>
      <c r="M81" s="41"/>
      <c r="N81" s="41"/>
      <c r="O81" s="41"/>
    </row>
    <row r="82" spans="2:15" s="39" customFormat="1" hidden="1" x14ac:dyDescent="0.3">
      <c r="B82" s="40"/>
      <c r="C82" s="40"/>
      <c r="F82" s="36"/>
      <c r="G82" s="36"/>
      <c r="K82" s="40"/>
      <c r="L82" s="41"/>
      <c r="M82" s="41"/>
      <c r="N82" s="41"/>
      <c r="O82" s="41"/>
    </row>
    <row r="83" spans="2:15" s="39" customFormat="1" hidden="1" x14ac:dyDescent="0.3">
      <c r="B83" s="40"/>
      <c r="C83" s="40"/>
      <c r="F83" s="36"/>
      <c r="G83" s="36"/>
      <c r="K83" s="40"/>
      <c r="L83" s="41"/>
      <c r="M83" s="41"/>
      <c r="N83" s="41"/>
      <c r="O83" s="41"/>
    </row>
    <row r="84" spans="2:15" s="39" customFormat="1" hidden="1" x14ac:dyDescent="0.3">
      <c r="B84" s="40"/>
      <c r="C84" s="40"/>
      <c r="F84" s="36"/>
      <c r="G84" s="36"/>
      <c r="K84" s="40"/>
      <c r="L84" s="41"/>
      <c r="M84" s="41"/>
      <c r="N84" s="41"/>
      <c r="O84" s="41"/>
    </row>
    <row r="85" spans="2:15" s="39" customFormat="1" hidden="1" x14ac:dyDescent="0.3">
      <c r="B85" s="40"/>
      <c r="C85" s="40"/>
      <c r="F85" s="36"/>
      <c r="G85" s="36"/>
      <c r="K85" s="40"/>
      <c r="L85" s="41"/>
      <c r="M85" s="41"/>
      <c r="N85" s="41"/>
      <c r="O85" s="41"/>
    </row>
    <row r="86" spans="2:15" s="39" customFormat="1" hidden="1" x14ac:dyDescent="0.3">
      <c r="B86" s="40"/>
      <c r="C86" s="40"/>
      <c r="F86" s="36"/>
      <c r="G86" s="36"/>
      <c r="K86" s="40"/>
      <c r="L86" s="41"/>
      <c r="M86" s="41"/>
      <c r="N86" s="41"/>
      <c r="O86" s="41"/>
    </row>
    <row r="87" spans="2:15" s="39" customFormat="1" hidden="1" x14ac:dyDescent="0.3">
      <c r="B87" s="40"/>
      <c r="C87" s="40"/>
      <c r="F87" s="36"/>
      <c r="G87" s="36"/>
      <c r="K87" s="40"/>
      <c r="L87" s="41"/>
      <c r="M87" s="41"/>
      <c r="N87" s="41"/>
      <c r="O87" s="41"/>
    </row>
    <row r="88" spans="2:15" s="39" customFormat="1" hidden="1" x14ac:dyDescent="0.3">
      <c r="B88" s="40"/>
      <c r="C88" s="40"/>
      <c r="F88" s="36"/>
      <c r="G88" s="36"/>
      <c r="K88" s="40"/>
      <c r="L88" s="41"/>
      <c r="M88" s="41"/>
      <c r="N88" s="41"/>
      <c r="O88" s="41"/>
    </row>
    <row r="89" spans="2:15" s="39" customFormat="1" hidden="1" x14ac:dyDescent="0.3">
      <c r="B89" s="40"/>
      <c r="C89" s="40"/>
      <c r="F89" s="36"/>
      <c r="G89" s="36"/>
      <c r="K89" s="40"/>
      <c r="L89" s="41"/>
      <c r="M89" s="41"/>
      <c r="N89" s="41"/>
      <c r="O89" s="41"/>
    </row>
    <row r="90" spans="2:15" s="39" customFormat="1" hidden="1" x14ac:dyDescent="0.3">
      <c r="B90" s="40"/>
      <c r="C90" s="40"/>
      <c r="F90" s="36"/>
      <c r="G90" s="36"/>
      <c r="K90" s="40"/>
      <c r="L90" s="41"/>
      <c r="M90" s="41"/>
      <c r="N90" s="41"/>
      <c r="O90" s="41"/>
    </row>
    <row r="91" spans="2:15" s="39" customFormat="1" hidden="1" x14ac:dyDescent="0.3">
      <c r="B91" s="40"/>
      <c r="C91" s="40"/>
      <c r="F91" s="36"/>
      <c r="G91" s="36"/>
      <c r="K91" s="40"/>
      <c r="L91" s="41"/>
      <c r="M91" s="41"/>
      <c r="N91" s="41"/>
      <c r="O91" s="41"/>
    </row>
    <row r="92" spans="2:15" s="39" customFormat="1" hidden="1" x14ac:dyDescent="0.3">
      <c r="B92" s="40"/>
      <c r="C92" s="40"/>
      <c r="F92" s="36"/>
      <c r="G92" s="36"/>
      <c r="K92" s="40"/>
      <c r="L92" s="41"/>
      <c r="M92" s="41"/>
      <c r="N92" s="41"/>
      <c r="O92" s="41"/>
    </row>
    <row r="93" spans="2:15" s="39" customFormat="1" hidden="1" x14ac:dyDescent="0.3">
      <c r="B93" s="40"/>
      <c r="C93" s="40"/>
      <c r="F93" s="36"/>
      <c r="G93" s="36"/>
      <c r="K93" s="40"/>
      <c r="L93" s="41"/>
      <c r="M93" s="41"/>
      <c r="N93" s="41"/>
      <c r="O93" s="41"/>
    </row>
    <row r="94" spans="2:15" s="39" customFormat="1" hidden="1" x14ac:dyDescent="0.3">
      <c r="B94" s="40"/>
      <c r="C94" s="40"/>
      <c r="F94" s="36"/>
      <c r="G94" s="36"/>
      <c r="K94" s="40"/>
      <c r="L94" s="41"/>
      <c r="M94" s="41"/>
      <c r="N94" s="41"/>
      <c r="O94" s="41"/>
    </row>
    <row r="95" spans="2:15" s="39" customFormat="1" hidden="1" x14ac:dyDescent="0.3">
      <c r="B95" s="40"/>
      <c r="C95" s="40"/>
      <c r="F95" s="36"/>
      <c r="G95" s="36"/>
      <c r="K95" s="40"/>
      <c r="L95" s="41"/>
      <c r="M95" s="41"/>
      <c r="N95" s="41"/>
      <c r="O95" s="41"/>
    </row>
    <row r="96" spans="2:15" s="39" customFormat="1" hidden="1" x14ac:dyDescent="0.3">
      <c r="B96" s="40"/>
      <c r="C96" s="40"/>
      <c r="F96" s="36"/>
      <c r="G96" s="36"/>
      <c r="K96" s="40"/>
      <c r="L96" s="41"/>
      <c r="M96" s="41"/>
      <c r="N96" s="41"/>
      <c r="O96" s="41"/>
    </row>
    <row r="97" spans="2:15" s="39" customFormat="1" hidden="1" x14ac:dyDescent="0.3">
      <c r="B97" s="40"/>
      <c r="C97" s="40"/>
      <c r="F97" s="36"/>
      <c r="G97" s="36"/>
      <c r="K97" s="40"/>
      <c r="L97" s="41"/>
      <c r="M97" s="41"/>
      <c r="N97" s="41"/>
      <c r="O97" s="41"/>
    </row>
    <row r="98" spans="2:15" s="39" customFormat="1" hidden="1" x14ac:dyDescent="0.3">
      <c r="B98" s="40"/>
      <c r="C98" s="40"/>
      <c r="F98" s="36"/>
      <c r="G98" s="36"/>
      <c r="K98" s="40"/>
      <c r="L98" s="41"/>
      <c r="M98" s="41"/>
      <c r="N98" s="41"/>
      <c r="O98" s="41"/>
    </row>
    <row r="99" spans="2:15" s="39" customFormat="1" hidden="1" x14ac:dyDescent="0.3">
      <c r="B99" s="40"/>
      <c r="C99" s="40"/>
      <c r="F99" s="36"/>
      <c r="G99" s="36"/>
      <c r="K99" s="40"/>
      <c r="L99" s="41"/>
      <c r="M99" s="41"/>
      <c r="N99" s="41"/>
      <c r="O99" s="41"/>
    </row>
    <row r="100" spans="2:15" s="39" customFormat="1" hidden="1" x14ac:dyDescent="0.3">
      <c r="B100" s="40"/>
      <c r="C100" s="40"/>
      <c r="F100" s="36"/>
      <c r="G100" s="36"/>
      <c r="K100" s="40"/>
      <c r="L100" s="41"/>
      <c r="M100" s="41"/>
      <c r="N100" s="41"/>
      <c r="O100" s="41"/>
    </row>
    <row r="101" spans="2:15" s="39" customFormat="1" hidden="1" x14ac:dyDescent="0.3">
      <c r="B101" s="40"/>
      <c r="C101" s="40"/>
      <c r="F101" s="36"/>
      <c r="G101" s="36"/>
      <c r="K101" s="40"/>
      <c r="L101" s="41"/>
      <c r="M101" s="41"/>
      <c r="N101" s="41"/>
      <c r="O101" s="41"/>
    </row>
    <row r="102" spans="2:15" s="39" customFormat="1" hidden="1" x14ac:dyDescent="0.3">
      <c r="B102" s="40"/>
      <c r="C102" s="40"/>
      <c r="F102" s="36"/>
      <c r="G102" s="36"/>
      <c r="K102" s="40"/>
      <c r="L102" s="41"/>
      <c r="M102" s="41"/>
      <c r="N102" s="41"/>
      <c r="O102" s="41"/>
    </row>
    <row r="103" spans="2:15" s="39" customFormat="1" hidden="1" x14ac:dyDescent="0.3">
      <c r="B103" s="40"/>
      <c r="C103" s="40"/>
      <c r="F103" s="36"/>
      <c r="G103" s="36"/>
      <c r="K103" s="40"/>
      <c r="L103" s="41"/>
      <c r="M103" s="41"/>
      <c r="N103" s="41"/>
      <c r="O103" s="41"/>
    </row>
    <row r="104" spans="2:15" s="39" customFormat="1" hidden="1" x14ac:dyDescent="0.3">
      <c r="B104" s="40"/>
      <c r="C104" s="40"/>
      <c r="F104" s="36"/>
      <c r="G104" s="36"/>
      <c r="K104" s="40"/>
      <c r="L104" s="41"/>
      <c r="M104" s="41"/>
      <c r="N104" s="41"/>
      <c r="O104" s="41"/>
    </row>
    <row r="105" spans="2:15" s="39" customFormat="1" hidden="1" x14ac:dyDescent="0.3">
      <c r="B105" s="40"/>
      <c r="C105" s="40"/>
      <c r="F105" s="36"/>
      <c r="G105" s="36"/>
      <c r="K105" s="40"/>
      <c r="L105" s="41"/>
      <c r="M105" s="41"/>
      <c r="N105" s="41"/>
      <c r="O105" s="41"/>
    </row>
    <row r="106" spans="2:15" s="39" customFormat="1" hidden="1" x14ac:dyDescent="0.3">
      <c r="B106" s="40"/>
      <c r="C106" s="40"/>
      <c r="F106" s="36"/>
      <c r="G106" s="36"/>
      <c r="K106" s="40"/>
      <c r="L106" s="41"/>
      <c r="M106" s="41"/>
      <c r="N106" s="41"/>
      <c r="O106" s="41"/>
    </row>
    <row r="107" spans="2:15" s="39" customFormat="1" hidden="1" x14ac:dyDescent="0.3">
      <c r="B107" s="40"/>
      <c r="C107" s="40"/>
      <c r="F107" s="36"/>
      <c r="G107" s="36"/>
      <c r="K107" s="40"/>
      <c r="L107" s="41"/>
      <c r="M107" s="41"/>
      <c r="N107" s="41"/>
      <c r="O107" s="41"/>
    </row>
    <row r="108" spans="2:15" s="39" customFormat="1" hidden="1" x14ac:dyDescent="0.3">
      <c r="B108" s="40"/>
      <c r="C108" s="40"/>
      <c r="F108" s="36"/>
      <c r="G108" s="36"/>
      <c r="K108" s="40"/>
      <c r="L108" s="41"/>
      <c r="M108" s="41"/>
      <c r="N108" s="41"/>
      <c r="O108" s="41"/>
    </row>
    <row r="109" spans="2:15" s="39" customFormat="1" hidden="1" x14ac:dyDescent="0.3">
      <c r="B109" s="40"/>
      <c r="C109" s="40"/>
      <c r="F109" s="36"/>
      <c r="G109" s="36"/>
      <c r="K109" s="40"/>
      <c r="L109" s="41"/>
      <c r="M109" s="41"/>
      <c r="N109" s="41"/>
      <c r="O109" s="41"/>
    </row>
    <row r="110" spans="2:15" s="39" customFormat="1" hidden="1" x14ac:dyDescent="0.3">
      <c r="B110" s="40"/>
      <c r="C110" s="40"/>
      <c r="F110" s="36"/>
      <c r="G110" s="36"/>
      <c r="K110" s="40"/>
      <c r="L110" s="41"/>
      <c r="M110" s="41"/>
      <c r="N110" s="41"/>
      <c r="O110" s="41"/>
    </row>
    <row r="111" spans="2:15" s="39" customFormat="1" hidden="1" x14ac:dyDescent="0.3">
      <c r="B111" s="40"/>
      <c r="C111" s="40"/>
      <c r="F111" s="36"/>
      <c r="G111" s="36"/>
      <c r="K111" s="40"/>
      <c r="L111" s="41"/>
      <c r="M111" s="41"/>
      <c r="N111" s="41"/>
      <c r="O111" s="41"/>
    </row>
    <row r="112" spans="2:15" s="39" customFormat="1" hidden="1" x14ac:dyDescent="0.3">
      <c r="B112" s="40"/>
      <c r="C112" s="40"/>
      <c r="F112" s="36"/>
      <c r="G112" s="36"/>
      <c r="K112" s="40"/>
      <c r="L112" s="41"/>
      <c r="M112" s="41"/>
      <c r="N112" s="41"/>
      <c r="O112" s="41"/>
    </row>
    <row r="113" spans="2:15" s="39" customFormat="1" hidden="1" x14ac:dyDescent="0.3">
      <c r="B113" s="40"/>
      <c r="C113" s="40"/>
      <c r="F113" s="36"/>
      <c r="G113" s="36"/>
      <c r="K113" s="40"/>
      <c r="L113" s="41"/>
      <c r="M113" s="41"/>
      <c r="N113" s="41"/>
      <c r="O113" s="41"/>
    </row>
    <row r="114" spans="2:15" s="39" customFormat="1" hidden="1" x14ac:dyDescent="0.3">
      <c r="B114" s="40"/>
      <c r="C114" s="40"/>
      <c r="F114" s="36"/>
      <c r="G114" s="36"/>
      <c r="K114" s="40"/>
      <c r="L114" s="41"/>
      <c r="M114" s="41"/>
      <c r="N114" s="41"/>
      <c r="O114" s="41"/>
    </row>
    <row r="115" spans="2:15" s="39" customFormat="1" hidden="1" x14ac:dyDescent="0.3">
      <c r="B115" s="40"/>
      <c r="C115" s="40"/>
      <c r="F115" s="36"/>
      <c r="G115" s="36"/>
      <c r="K115" s="40"/>
      <c r="L115" s="41"/>
      <c r="M115" s="41"/>
      <c r="N115" s="41"/>
      <c r="O115" s="41"/>
    </row>
    <row r="116" spans="2:15" s="39" customFormat="1" hidden="1" x14ac:dyDescent="0.3">
      <c r="B116" s="40"/>
      <c r="C116" s="40"/>
      <c r="F116" s="36"/>
      <c r="G116" s="36"/>
      <c r="K116" s="40"/>
      <c r="L116" s="41"/>
      <c r="M116" s="41"/>
      <c r="N116" s="41"/>
      <c r="O116" s="41"/>
    </row>
    <row r="117" spans="2:15" s="39" customFormat="1" hidden="1" x14ac:dyDescent="0.3">
      <c r="B117" s="40"/>
      <c r="C117" s="40"/>
      <c r="F117" s="36"/>
      <c r="G117" s="36"/>
      <c r="K117" s="40"/>
      <c r="L117" s="41"/>
      <c r="M117" s="41"/>
      <c r="N117" s="41"/>
      <c r="O117" s="41"/>
    </row>
    <row r="118" spans="2:15" s="39" customFormat="1" hidden="1" x14ac:dyDescent="0.3">
      <c r="B118" s="40"/>
      <c r="C118" s="40"/>
      <c r="F118" s="36"/>
      <c r="G118" s="36"/>
      <c r="K118" s="40"/>
      <c r="L118" s="41"/>
      <c r="M118" s="41"/>
      <c r="N118" s="41"/>
      <c r="O118" s="41"/>
    </row>
    <row r="119" spans="2:15" s="39" customFormat="1" hidden="1" x14ac:dyDescent="0.3">
      <c r="B119" s="40"/>
      <c r="C119" s="40"/>
      <c r="F119" s="36"/>
      <c r="G119" s="36"/>
      <c r="K119" s="40"/>
      <c r="L119" s="41"/>
      <c r="M119" s="41"/>
      <c r="N119" s="41"/>
      <c r="O119" s="41"/>
    </row>
    <row r="120" spans="2:15" s="39" customFormat="1" hidden="1" x14ac:dyDescent="0.3">
      <c r="B120" s="40"/>
      <c r="C120" s="40"/>
      <c r="F120" s="36"/>
      <c r="G120" s="36"/>
      <c r="K120" s="40"/>
      <c r="L120" s="41"/>
      <c r="M120" s="41"/>
      <c r="N120" s="41"/>
      <c r="O120" s="41"/>
    </row>
    <row r="121" spans="2:15" s="39" customFormat="1" hidden="1" x14ac:dyDescent="0.3">
      <c r="B121" s="40"/>
      <c r="C121" s="40"/>
      <c r="F121" s="36"/>
      <c r="G121" s="36"/>
      <c r="K121" s="40"/>
      <c r="L121" s="41"/>
      <c r="M121" s="41"/>
      <c r="N121" s="41"/>
      <c r="O121" s="41"/>
    </row>
    <row r="122" spans="2:15" s="39" customFormat="1" hidden="1" x14ac:dyDescent="0.3">
      <c r="B122" s="40"/>
      <c r="C122" s="40"/>
      <c r="F122" s="36"/>
      <c r="G122" s="36"/>
      <c r="K122" s="40"/>
      <c r="L122" s="41"/>
      <c r="M122" s="41"/>
      <c r="N122" s="41"/>
      <c r="O122" s="41"/>
    </row>
    <row r="123" spans="2:15" s="39" customFormat="1" hidden="1" x14ac:dyDescent="0.3">
      <c r="B123" s="40"/>
      <c r="C123" s="40"/>
      <c r="F123" s="36"/>
      <c r="G123" s="36"/>
      <c r="K123" s="40"/>
      <c r="L123" s="41"/>
      <c r="M123" s="41"/>
      <c r="N123" s="41"/>
      <c r="O123" s="41"/>
    </row>
    <row r="124" spans="2:15" s="39" customFormat="1" hidden="1" x14ac:dyDescent="0.3">
      <c r="B124" s="40"/>
      <c r="C124" s="40"/>
      <c r="F124" s="36"/>
      <c r="G124" s="36"/>
      <c r="K124" s="40"/>
      <c r="L124" s="41"/>
      <c r="M124" s="41"/>
      <c r="N124" s="41"/>
      <c r="O124" s="41"/>
    </row>
    <row r="125" spans="2:15" s="39" customFormat="1" hidden="1" x14ac:dyDescent="0.3">
      <c r="B125" s="40"/>
      <c r="C125" s="40"/>
      <c r="F125" s="36"/>
      <c r="G125" s="36"/>
      <c r="K125" s="40"/>
      <c r="L125" s="41"/>
      <c r="M125" s="41"/>
      <c r="N125" s="41"/>
      <c r="O125" s="41"/>
    </row>
    <row r="126" spans="2:15" s="39" customFormat="1" hidden="1" x14ac:dyDescent="0.3">
      <c r="B126" s="40"/>
      <c r="C126" s="40"/>
      <c r="F126" s="36"/>
      <c r="G126" s="36"/>
      <c r="K126" s="40"/>
      <c r="L126" s="41"/>
      <c r="M126" s="41"/>
      <c r="N126" s="41"/>
      <c r="O126" s="41"/>
    </row>
    <row r="127" spans="2:15" s="39" customFormat="1" hidden="1" x14ac:dyDescent="0.3">
      <c r="B127" s="40"/>
      <c r="C127" s="40"/>
      <c r="F127" s="36"/>
      <c r="G127" s="36"/>
      <c r="K127" s="40"/>
      <c r="L127" s="41"/>
      <c r="M127" s="41"/>
      <c r="N127" s="41"/>
      <c r="O127" s="41"/>
    </row>
    <row r="128" spans="2:15" s="39" customFormat="1" hidden="1" x14ac:dyDescent="0.3">
      <c r="B128" s="40"/>
      <c r="C128" s="40"/>
      <c r="F128" s="36"/>
      <c r="G128" s="36"/>
      <c r="K128" s="40"/>
      <c r="L128" s="41"/>
      <c r="M128" s="41"/>
      <c r="N128" s="41"/>
      <c r="O128" s="41"/>
    </row>
    <row r="129" spans="2:15" s="39" customFormat="1" hidden="1" x14ac:dyDescent="0.3">
      <c r="B129" s="40"/>
      <c r="C129" s="40"/>
      <c r="F129" s="36"/>
      <c r="G129" s="36"/>
      <c r="K129" s="40"/>
      <c r="L129" s="41"/>
      <c r="M129" s="41"/>
      <c r="N129" s="41"/>
      <c r="O129" s="41"/>
    </row>
    <row r="130" spans="2:15" s="39" customFormat="1" hidden="1" x14ac:dyDescent="0.3">
      <c r="B130" s="40"/>
      <c r="C130" s="40"/>
      <c r="F130" s="36"/>
      <c r="G130" s="36"/>
      <c r="K130" s="40"/>
      <c r="L130" s="41"/>
      <c r="M130" s="41"/>
      <c r="N130" s="41"/>
      <c r="O130" s="41"/>
    </row>
    <row r="131" spans="2:15" s="39" customFormat="1" hidden="1" x14ac:dyDescent="0.3">
      <c r="B131" s="40"/>
      <c r="C131" s="40"/>
      <c r="F131" s="36"/>
      <c r="G131" s="36"/>
      <c r="K131" s="40"/>
      <c r="L131" s="41"/>
      <c r="M131" s="41"/>
      <c r="N131" s="41"/>
      <c r="O131" s="41"/>
    </row>
    <row r="132" spans="2:15" s="39" customFormat="1" hidden="1" x14ac:dyDescent="0.3">
      <c r="B132" s="40"/>
      <c r="C132" s="40"/>
      <c r="F132" s="36"/>
      <c r="G132" s="36"/>
      <c r="K132" s="40"/>
      <c r="L132" s="41"/>
      <c r="M132" s="41"/>
      <c r="N132" s="41"/>
      <c r="O132" s="41"/>
    </row>
    <row r="133" spans="2:15" s="39" customFormat="1" hidden="1" x14ac:dyDescent="0.3">
      <c r="B133" s="40"/>
      <c r="C133" s="40"/>
      <c r="F133" s="36"/>
      <c r="G133" s="36"/>
      <c r="K133" s="40"/>
      <c r="L133" s="41"/>
      <c r="M133" s="41"/>
      <c r="N133" s="41"/>
      <c r="O133" s="41"/>
    </row>
    <row r="134" spans="2:15" s="39" customFormat="1" hidden="1" x14ac:dyDescent="0.3">
      <c r="B134" s="40"/>
      <c r="C134" s="40"/>
      <c r="F134" s="36"/>
      <c r="G134" s="36"/>
      <c r="K134" s="40"/>
      <c r="L134" s="41"/>
      <c r="M134" s="41"/>
      <c r="N134" s="41"/>
      <c r="O134" s="41"/>
    </row>
    <row r="135" spans="2:15" s="39" customFormat="1" hidden="1" x14ac:dyDescent="0.3">
      <c r="B135" s="40"/>
      <c r="C135" s="40"/>
      <c r="F135" s="36"/>
      <c r="G135" s="36"/>
      <c r="K135" s="40"/>
      <c r="L135" s="41"/>
      <c r="M135" s="41"/>
      <c r="N135" s="41"/>
      <c r="O135" s="41"/>
    </row>
    <row r="136" spans="2:15" s="39" customFormat="1" hidden="1" x14ac:dyDescent="0.3">
      <c r="B136" s="40"/>
      <c r="C136" s="40"/>
      <c r="F136" s="36"/>
      <c r="G136" s="36"/>
      <c r="K136" s="40"/>
      <c r="L136" s="41"/>
      <c r="M136" s="41"/>
      <c r="N136" s="41"/>
      <c r="O136" s="41"/>
    </row>
    <row r="137" spans="2:15" s="39" customFormat="1" hidden="1" x14ac:dyDescent="0.3">
      <c r="B137" s="40"/>
      <c r="C137" s="40"/>
      <c r="F137" s="36"/>
      <c r="G137" s="36"/>
      <c r="K137" s="40"/>
      <c r="L137" s="41"/>
      <c r="M137" s="41"/>
      <c r="N137" s="41"/>
      <c r="O137" s="41"/>
    </row>
    <row r="138" spans="2:15" s="39" customFormat="1" hidden="1" x14ac:dyDescent="0.3">
      <c r="B138" s="40"/>
      <c r="C138" s="40"/>
      <c r="F138" s="36"/>
      <c r="G138" s="36"/>
      <c r="K138" s="40"/>
      <c r="L138" s="41"/>
      <c r="M138" s="41"/>
      <c r="N138" s="41"/>
      <c r="O138" s="41"/>
    </row>
    <row r="139" spans="2:15" s="39" customFormat="1" hidden="1" x14ac:dyDescent="0.3">
      <c r="B139" s="40"/>
      <c r="C139" s="40"/>
      <c r="F139" s="36"/>
      <c r="G139" s="36"/>
      <c r="K139" s="40"/>
      <c r="L139" s="41"/>
      <c r="M139" s="41"/>
      <c r="N139" s="41"/>
      <c r="O139" s="41"/>
    </row>
    <row r="140" spans="2:15" s="39" customFormat="1" hidden="1" x14ac:dyDescent="0.3">
      <c r="B140" s="40"/>
      <c r="C140" s="40"/>
      <c r="F140" s="36"/>
      <c r="G140" s="36"/>
      <c r="K140" s="40"/>
      <c r="L140" s="41"/>
      <c r="M140" s="41"/>
      <c r="N140" s="41"/>
      <c r="O140" s="41"/>
    </row>
    <row r="141" spans="2:15" s="39" customFormat="1" hidden="1" x14ac:dyDescent="0.3">
      <c r="B141" s="40"/>
      <c r="C141" s="40"/>
      <c r="F141" s="36"/>
      <c r="G141" s="36"/>
      <c r="K141" s="40"/>
      <c r="L141" s="41"/>
      <c r="M141" s="41"/>
      <c r="N141" s="41"/>
      <c r="O141" s="41"/>
    </row>
    <row r="142" spans="2:15" s="39" customFormat="1" hidden="1" x14ac:dyDescent="0.3">
      <c r="B142" s="40"/>
      <c r="C142" s="40"/>
      <c r="F142" s="36"/>
      <c r="G142" s="36"/>
      <c r="K142" s="40"/>
      <c r="L142" s="41"/>
      <c r="M142" s="41"/>
      <c r="N142" s="41"/>
      <c r="O142" s="41"/>
    </row>
    <row r="143" spans="2:15" s="39" customFormat="1" hidden="1" x14ac:dyDescent="0.3">
      <c r="B143" s="40"/>
      <c r="C143" s="40"/>
      <c r="F143" s="36"/>
      <c r="G143" s="36"/>
      <c r="K143" s="40"/>
      <c r="L143" s="41"/>
      <c r="M143" s="41"/>
      <c r="N143" s="41"/>
      <c r="O143" s="41"/>
    </row>
    <row r="144" spans="2:15" s="39" customFormat="1" hidden="1" x14ac:dyDescent="0.3">
      <c r="B144" s="40"/>
      <c r="C144" s="40"/>
      <c r="F144" s="36"/>
      <c r="G144" s="36"/>
      <c r="K144" s="40"/>
      <c r="L144" s="41"/>
      <c r="M144" s="41"/>
      <c r="N144" s="41"/>
      <c r="O144" s="41"/>
    </row>
    <row r="145" spans="2:15" s="39" customFormat="1" hidden="1" x14ac:dyDescent="0.3">
      <c r="B145" s="40"/>
      <c r="C145" s="40"/>
      <c r="F145" s="36"/>
      <c r="G145" s="36"/>
      <c r="K145" s="40"/>
      <c r="L145" s="41"/>
      <c r="M145" s="41"/>
      <c r="N145" s="41"/>
      <c r="O145" s="41"/>
    </row>
    <row r="146" spans="2:15" s="39" customFormat="1" hidden="1" x14ac:dyDescent="0.3">
      <c r="B146" s="40"/>
      <c r="C146" s="40"/>
      <c r="F146" s="36"/>
      <c r="G146" s="36"/>
      <c r="K146" s="40"/>
      <c r="L146" s="41"/>
      <c r="M146" s="41"/>
      <c r="N146" s="41"/>
      <c r="O146" s="41"/>
    </row>
    <row r="147" spans="2:15" s="39" customFormat="1" hidden="1" x14ac:dyDescent="0.3">
      <c r="B147" s="40"/>
      <c r="C147" s="40"/>
      <c r="F147" s="36"/>
      <c r="G147" s="36"/>
      <c r="K147" s="40"/>
      <c r="L147" s="41"/>
      <c r="M147" s="41"/>
      <c r="N147" s="41"/>
      <c r="O147" s="41"/>
    </row>
    <row r="148" spans="2:15" s="39" customFormat="1" hidden="1" x14ac:dyDescent="0.3">
      <c r="B148" s="40"/>
      <c r="C148" s="40"/>
      <c r="F148" s="36"/>
      <c r="G148" s="36"/>
      <c r="K148" s="40"/>
      <c r="L148" s="41"/>
      <c r="M148" s="41"/>
      <c r="N148" s="41"/>
      <c r="O148" s="41"/>
    </row>
    <row r="149" spans="2:15" s="39" customFormat="1" hidden="1" x14ac:dyDescent="0.3">
      <c r="B149" s="40"/>
      <c r="C149" s="40"/>
      <c r="F149" s="36"/>
      <c r="G149" s="36"/>
      <c r="K149" s="40"/>
      <c r="L149" s="41"/>
      <c r="M149" s="41"/>
      <c r="N149" s="41"/>
      <c r="O149" s="41"/>
    </row>
    <row r="150" spans="2:15" s="39" customFormat="1" hidden="1" x14ac:dyDescent="0.3">
      <c r="B150" s="40"/>
      <c r="C150" s="40"/>
      <c r="F150" s="36"/>
      <c r="G150" s="36"/>
      <c r="K150" s="40"/>
      <c r="L150" s="41"/>
      <c r="M150" s="41"/>
      <c r="N150" s="41"/>
      <c r="O150" s="41"/>
    </row>
    <row r="151" spans="2:15" s="39" customFormat="1" hidden="1" x14ac:dyDescent="0.3">
      <c r="B151" s="40"/>
      <c r="C151" s="40"/>
      <c r="F151" s="36"/>
      <c r="G151" s="36"/>
      <c r="K151" s="40"/>
      <c r="L151" s="41"/>
      <c r="M151" s="41"/>
      <c r="N151" s="41"/>
      <c r="O151" s="41"/>
    </row>
    <row r="152" spans="2:15" s="39" customFormat="1" hidden="1" x14ac:dyDescent="0.3">
      <c r="B152" s="40"/>
      <c r="C152" s="40"/>
      <c r="F152" s="36"/>
      <c r="G152" s="36"/>
      <c r="K152" s="40"/>
      <c r="L152" s="41"/>
      <c r="M152" s="41"/>
      <c r="N152" s="41"/>
      <c r="O152" s="41"/>
    </row>
    <row r="153" spans="2:15" s="39" customFormat="1" hidden="1" x14ac:dyDescent="0.3">
      <c r="B153" s="40"/>
      <c r="C153" s="40"/>
      <c r="F153" s="36"/>
      <c r="G153" s="36"/>
      <c r="K153" s="40"/>
      <c r="L153" s="41"/>
      <c r="M153" s="41"/>
      <c r="N153" s="41"/>
      <c r="O153" s="41"/>
    </row>
    <row r="154" spans="2:15" s="39" customFormat="1" hidden="1" x14ac:dyDescent="0.3">
      <c r="B154" s="40"/>
      <c r="C154" s="40"/>
      <c r="F154" s="36"/>
      <c r="G154" s="36"/>
      <c r="K154" s="40"/>
      <c r="L154" s="41"/>
      <c r="M154" s="41"/>
      <c r="N154" s="41"/>
      <c r="O154" s="41"/>
    </row>
    <row r="155" spans="2:15" s="39" customFormat="1" hidden="1" x14ac:dyDescent="0.3">
      <c r="B155" s="40"/>
      <c r="C155" s="40"/>
      <c r="F155" s="36"/>
      <c r="G155" s="36"/>
      <c r="K155" s="40"/>
      <c r="L155" s="41"/>
      <c r="M155" s="41"/>
      <c r="N155" s="41"/>
      <c r="O155" s="41"/>
    </row>
    <row r="156" spans="2:15" s="39" customFormat="1" hidden="1" x14ac:dyDescent="0.3">
      <c r="B156" s="40"/>
      <c r="C156" s="40"/>
      <c r="F156" s="36"/>
      <c r="G156" s="36"/>
      <c r="K156" s="40"/>
      <c r="L156" s="41"/>
      <c r="M156" s="41"/>
      <c r="N156" s="41"/>
      <c r="O156" s="41"/>
    </row>
    <row r="157" spans="2:15" s="39" customFormat="1" hidden="1" x14ac:dyDescent="0.3">
      <c r="B157" s="40"/>
      <c r="C157" s="40"/>
      <c r="F157" s="36"/>
      <c r="G157" s="36"/>
      <c r="K157" s="40"/>
      <c r="L157" s="41"/>
      <c r="M157" s="41"/>
      <c r="N157" s="41"/>
      <c r="O157" s="41"/>
    </row>
  </sheetData>
  <sheetProtection algorithmName="SHA-512" hashValue="A+vwl7a59BxU1QW6KPpjjSB4c//4dOpDRJWNid0OeRfYj4JjxfVeDQPqIlsYVvNiBnwCnG+gEJoWMwpgfIXp8w==" saltValue="cI2jYLRD4dyrrZXZXRtukQ==" spinCount="100000" sheet="1" objects="1" scenarios="1"/>
  <mergeCells count="32">
    <mergeCell ref="B44:M47"/>
    <mergeCell ref="S7:V10"/>
    <mergeCell ref="B35:E35"/>
    <mergeCell ref="B31:E31"/>
    <mergeCell ref="H41:O41"/>
    <mergeCell ref="B43:E43"/>
    <mergeCell ref="B42:E42"/>
    <mergeCell ref="S3:V6"/>
    <mergeCell ref="S11:V16"/>
    <mergeCell ref="H30:O30"/>
    <mergeCell ref="F24:G24"/>
    <mergeCell ref="B24:E24"/>
    <mergeCell ref="F29:G29"/>
    <mergeCell ref="B29:E29"/>
    <mergeCell ref="J7:J18"/>
    <mergeCell ref="B30:E30"/>
    <mergeCell ref="S18:V28"/>
    <mergeCell ref="S29:V32"/>
    <mergeCell ref="A6:A18"/>
    <mergeCell ref="B3:E4"/>
    <mergeCell ref="B41:E41"/>
    <mergeCell ref="B22:D22"/>
    <mergeCell ref="K3:Q4"/>
    <mergeCell ref="B36:E36"/>
    <mergeCell ref="B38:E38"/>
    <mergeCell ref="F27:G27"/>
    <mergeCell ref="F28:G28"/>
    <mergeCell ref="B37:E37"/>
    <mergeCell ref="B39:E39"/>
    <mergeCell ref="B40:E40"/>
    <mergeCell ref="H31:O31"/>
    <mergeCell ref="B34:E34"/>
  </mergeCells>
  <pageMargins left="0.75" right="0.75" top="1" bottom="1" header="0.5" footer="0.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Segéd!$I$2:$I$7</xm:f>
          </x14:formula1>
          <xm:sqref>E7:E18</xm:sqref>
        </x14:dataValidation>
        <x14:dataValidation type="list" allowBlank="1" showInputMessage="1" showErrorMessage="1" xr:uid="{00000000-0002-0000-0000-000001000000}">
          <x14:formula1>
            <xm:f>Segéd!$N$2:$N$5</xm:f>
          </x14:formula1>
          <xm:sqref>M7:M18</xm:sqref>
        </x14:dataValidation>
        <x14:dataValidation type="list" allowBlank="1" showInputMessage="1" showErrorMessage="1" xr:uid="{00000000-0002-0000-0000-000002000000}">
          <x14:formula1>
            <xm:f>Segéd!$A$2:$A$7</xm:f>
          </x14:formula1>
          <xm:sqref>E22</xm:sqref>
        </x14:dataValidation>
        <x14:dataValidation type="list" allowBlank="1" showInputMessage="1" showErrorMessage="1" xr:uid="{00000000-0002-0000-0000-000003000000}">
          <x14:formula1>
            <xm:f>Segéd!$E$1:$E$7</xm:f>
          </x14:formula1>
          <xm:sqref>F23</xm:sqref>
        </x14:dataValidation>
        <x14:dataValidation type="list" allowBlank="1" showInputMessage="1" showErrorMessage="1" xr:uid="{00000000-0002-0000-0000-000004000000}">
          <x14:formula1>
            <xm:f>Segéd!$H$9:$H$10</xm:f>
          </x14:formula1>
          <xm:sqref>C7:C18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"/>
  <sheetViews>
    <sheetView workbookViewId="0">
      <selection activeCell="H11" sqref="H11"/>
    </sheetView>
  </sheetViews>
  <sheetFormatPr defaultRowHeight="14.4" x14ac:dyDescent="0.3"/>
  <cols>
    <col min="1" max="4" width="14" customWidth="1"/>
    <col min="5" max="6" width="9" style="6" bestFit="1" customWidth="1"/>
    <col min="7" max="7" width="9.33203125" style="6" bestFit="1" customWidth="1"/>
  </cols>
  <sheetData>
    <row r="1" spans="1:16" s="3" customFormat="1" ht="43.2" x14ac:dyDescent="0.3">
      <c r="A1" s="2" t="s">
        <v>13</v>
      </c>
      <c r="B1" s="2" t="s">
        <v>70</v>
      </c>
      <c r="C1" s="2" t="s">
        <v>69</v>
      </c>
      <c r="E1" s="1">
        <v>0</v>
      </c>
      <c r="F1" s="5"/>
      <c r="G1" s="5"/>
      <c r="H1" s="48" t="s">
        <v>35</v>
      </c>
      <c r="I1" s="48" t="s">
        <v>17</v>
      </c>
      <c r="J1" s="49" t="s">
        <v>26</v>
      </c>
      <c r="K1" s="49" t="s">
        <v>27</v>
      </c>
      <c r="M1" s="52" t="s">
        <v>36</v>
      </c>
      <c r="N1" s="52" t="s">
        <v>17</v>
      </c>
      <c r="O1" s="53" t="s">
        <v>26</v>
      </c>
      <c r="P1" s="53" t="s">
        <v>27</v>
      </c>
    </row>
    <row r="2" spans="1:16" ht="28.8" x14ac:dyDescent="0.3">
      <c r="A2" s="1">
        <v>1</v>
      </c>
      <c r="B2" s="4">
        <v>20000</v>
      </c>
      <c r="C2" s="4">
        <f>12*B2</f>
        <v>240000</v>
      </c>
      <c r="E2" s="1">
        <v>1</v>
      </c>
      <c r="F2" s="72"/>
      <c r="G2" s="72"/>
      <c r="H2" s="49" t="s">
        <v>31</v>
      </c>
      <c r="I2" s="48" t="s">
        <v>24</v>
      </c>
      <c r="J2" s="49"/>
      <c r="K2" s="49"/>
      <c r="M2" s="53" t="s">
        <v>31</v>
      </c>
      <c r="N2" s="52" t="s">
        <v>24</v>
      </c>
      <c r="O2" s="53"/>
      <c r="P2" s="53"/>
    </row>
    <row r="3" spans="1:16" x14ac:dyDescent="0.3">
      <c r="A3" s="1">
        <v>2</v>
      </c>
      <c r="B3" s="4">
        <v>80000</v>
      </c>
      <c r="C3" s="4">
        <f t="shared" ref="C3:C7" si="0">12*B3</f>
        <v>960000</v>
      </c>
      <c r="E3" s="1">
        <v>2</v>
      </c>
      <c r="F3" s="72"/>
      <c r="G3" s="72"/>
      <c r="H3" s="49"/>
      <c r="I3" s="49" t="s">
        <v>14</v>
      </c>
      <c r="J3" s="50">
        <v>0.15</v>
      </c>
      <c r="K3" s="51">
        <v>0.185</v>
      </c>
      <c r="M3" s="53"/>
      <c r="N3" s="53" t="s">
        <v>14</v>
      </c>
      <c r="O3" s="54">
        <v>0.15</v>
      </c>
      <c r="P3" s="55">
        <v>0.185</v>
      </c>
    </row>
    <row r="4" spans="1:16" x14ac:dyDescent="0.3">
      <c r="A4" s="1">
        <v>3</v>
      </c>
      <c r="B4" s="4">
        <f>99000*2</f>
        <v>198000</v>
      </c>
      <c r="C4" s="4">
        <f t="shared" si="0"/>
        <v>2376000</v>
      </c>
      <c r="E4" s="1">
        <v>3</v>
      </c>
      <c r="F4" s="72"/>
      <c r="G4" s="72"/>
      <c r="H4" s="49"/>
      <c r="I4" s="49" t="s">
        <v>15</v>
      </c>
      <c r="J4" s="50">
        <v>0</v>
      </c>
      <c r="K4" s="50">
        <v>0</v>
      </c>
      <c r="M4" s="53"/>
      <c r="N4" s="53" t="s">
        <v>16</v>
      </c>
      <c r="O4" s="54">
        <v>0</v>
      </c>
      <c r="P4" s="54">
        <v>0.1</v>
      </c>
    </row>
    <row r="5" spans="1:16" x14ac:dyDescent="0.3">
      <c r="A5" s="1">
        <v>4</v>
      </c>
      <c r="B5" s="4">
        <f>132000*2</f>
        <v>264000</v>
      </c>
      <c r="C5" s="4">
        <f t="shared" si="0"/>
        <v>3168000</v>
      </c>
      <c r="E5" s="1">
        <v>4</v>
      </c>
      <c r="F5" s="72"/>
      <c r="G5" s="72"/>
      <c r="H5" s="49"/>
      <c r="I5" s="49" t="s">
        <v>16</v>
      </c>
      <c r="J5" s="50">
        <v>0</v>
      </c>
      <c r="K5" s="50">
        <v>0.1</v>
      </c>
      <c r="M5" s="53"/>
      <c r="N5" s="53" t="s">
        <v>25</v>
      </c>
      <c r="O5" s="53"/>
      <c r="P5" s="54"/>
    </row>
    <row r="6" spans="1:16" x14ac:dyDescent="0.3">
      <c r="A6" s="1">
        <v>5</v>
      </c>
      <c r="B6" s="4">
        <f>165000*2</f>
        <v>330000</v>
      </c>
      <c r="C6" s="4">
        <f t="shared" si="0"/>
        <v>3960000</v>
      </c>
      <c r="E6" s="1">
        <v>5</v>
      </c>
      <c r="F6" s="72"/>
      <c r="G6" s="72"/>
      <c r="H6" s="49"/>
      <c r="I6" s="49" t="s">
        <v>56</v>
      </c>
      <c r="J6" s="50">
        <v>0.15</v>
      </c>
      <c r="K6" s="50">
        <v>0</v>
      </c>
      <c r="M6" s="53"/>
      <c r="N6" s="53"/>
      <c r="O6" s="53"/>
      <c r="P6" s="53"/>
    </row>
    <row r="7" spans="1:16" x14ac:dyDescent="0.3">
      <c r="A7" s="1">
        <v>6</v>
      </c>
      <c r="B7" s="4">
        <f>198000*2</f>
        <v>396000</v>
      </c>
      <c r="C7" s="4">
        <f t="shared" si="0"/>
        <v>4752000</v>
      </c>
      <c r="E7" s="1">
        <v>6</v>
      </c>
      <c r="F7" s="72"/>
      <c r="G7" s="72"/>
      <c r="H7" s="49"/>
      <c r="I7" s="49" t="s">
        <v>25</v>
      </c>
      <c r="J7" s="49"/>
      <c r="K7" s="49"/>
    </row>
    <row r="8" spans="1:16" x14ac:dyDescent="0.3">
      <c r="E8" s="73"/>
      <c r="F8" s="73"/>
      <c r="G8" s="73"/>
      <c r="O8" s="83"/>
      <c r="P8" s="84"/>
    </row>
    <row r="9" spans="1:16" x14ac:dyDescent="0.3">
      <c r="H9" t="s">
        <v>79</v>
      </c>
    </row>
    <row r="10" spans="1:16" x14ac:dyDescent="0.3">
      <c r="A10" t="s">
        <v>40</v>
      </c>
      <c r="H10" t="s">
        <v>80</v>
      </c>
    </row>
    <row r="11" spans="1:16" ht="82.2" customHeight="1" x14ac:dyDescent="0.3">
      <c r="A11" s="3" t="s">
        <v>42</v>
      </c>
      <c r="B11" s="109" t="s">
        <v>65</v>
      </c>
      <c r="C11" s="109"/>
      <c r="D11" s="109"/>
      <c r="E11" s="109"/>
      <c r="F11" s="109"/>
      <c r="G11" s="109"/>
    </row>
    <row r="12" spans="1:16" ht="28.8" x14ac:dyDescent="0.3">
      <c r="A12" s="3" t="s">
        <v>43</v>
      </c>
      <c r="B12" s="109" t="s">
        <v>41</v>
      </c>
      <c r="C12" s="109"/>
      <c r="D12" s="109"/>
      <c r="E12" s="109"/>
      <c r="F12" s="109"/>
      <c r="G12" s="109"/>
    </row>
    <row r="14" spans="1:16" x14ac:dyDescent="0.3">
      <c r="A14" t="s">
        <v>49</v>
      </c>
    </row>
    <row r="15" spans="1:16" ht="63.75" customHeight="1" x14ac:dyDescent="0.3">
      <c r="A15" s="3" t="s">
        <v>50</v>
      </c>
      <c r="B15" s="109" t="s">
        <v>51</v>
      </c>
      <c r="C15" s="109"/>
      <c r="D15" s="109"/>
      <c r="E15" s="109"/>
      <c r="F15" s="109"/>
      <c r="G15" s="109"/>
    </row>
    <row r="16" spans="1:16" ht="48.9" customHeight="1" x14ac:dyDescent="0.3">
      <c r="A16" s="3" t="s">
        <v>53</v>
      </c>
      <c r="B16" s="109" t="s">
        <v>59</v>
      </c>
      <c r="C16" s="109"/>
      <c r="D16" s="109"/>
      <c r="E16" s="109"/>
      <c r="F16" s="109"/>
      <c r="G16" s="109"/>
    </row>
  </sheetData>
  <mergeCells count="4">
    <mergeCell ref="B11:G11"/>
    <mergeCell ref="B12:G12"/>
    <mergeCell ref="B15:G15"/>
    <mergeCell ref="B16:G16"/>
  </mergeCells>
  <phoneticPr fontId="6" type="noConversion"/>
  <pageMargins left="0.75" right="0.75" top="1" bottom="1" header="0.5" footer="0.5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SZJA_kedvezmeny_kalkulator</vt:lpstr>
      <vt:lpstr>Segéd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Renáta Tomasek</cp:lastModifiedBy>
  <dcterms:created xsi:type="dcterms:W3CDTF">2025-05-23T17:18:20Z</dcterms:created>
  <dcterms:modified xsi:type="dcterms:W3CDTF">2025-11-17T12:26:40Z</dcterms:modified>
</cp:coreProperties>
</file>