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ropbox\Privát\8_Pénzügyi_talpalo\SZJA mentesség\Csomag\Kalkulátorok\20260116\"/>
    </mc:Choice>
  </mc:AlternateContent>
  <xr:revisionPtr revIDLastSave="0" documentId="8_{D926E672-7F5A-40F3-8755-984A854ADD9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ZJA_kedvezmeny_kalkulator" sheetId="1" r:id="rId1"/>
    <sheet name="Családi kedvezmény" sheetId="3" r:id="rId2"/>
    <sheet name="Segéd" sheetId="2" state="hidden" r:id="rId3"/>
    <sheet name="segédCSK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C6" i="3"/>
  <c r="F17" i="3"/>
  <c r="F7" i="3"/>
  <c r="F8" i="3"/>
  <c r="F9" i="3"/>
  <c r="F10" i="3"/>
  <c r="F11" i="3"/>
  <c r="F12" i="3"/>
  <c r="F13" i="3"/>
  <c r="F14" i="3"/>
  <c r="F15" i="3"/>
  <c r="F16" i="3"/>
  <c r="F6" i="3"/>
  <c r="D7" i="3"/>
  <c r="D8" i="3"/>
  <c r="D9" i="3"/>
  <c r="D10" i="3"/>
  <c r="D11" i="3"/>
  <c r="D12" i="3"/>
  <c r="D13" i="3"/>
  <c r="D14" i="3"/>
  <c r="D15" i="3"/>
  <c r="D16" i="3"/>
  <c r="D17" i="3"/>
  <c r="C7" i="3"/>
  <c r="C8" i="3"/>
  <c r="C9" i="3"/>
  <c r="C10" i="3"/>
  <c r="C11" i="3"/>
  <c r="C12" i="3"/>
  <c r="C13" i="3"/>
  <c r="C14" i="3"/>
  <c r="C15" i="3"/>
  <c r="C16" i="3"/>
  <c r="C17" i="3"/>
  <c r="D23" i="4"/>
  <c r="E23" i="4" s="1"/>
  <c r="C23" i="4"/>
  <c r="D22" i="4"/>
  <c r="E22" i="4" s="1"/>
  <c r="C22" i="4"/>
  <c r="D21" i="4"/>
  <c r="E21" i="4" s="1"/>
  <c r="C21" i="4"/>
  <c r="D20" i="4"/>
  <c r="E20" i="4" s="1"/>
  <c r="C20" i="4"/>
  <c r="D19" i="4"/>
  <c r="E19" i="4" s="1"/>
  <c r="C19" i="4"/>
  <c r="D18" i="4"/>
  <c r="E18" i="4" s="1"/>
  <c r="C18" i="4"/>
  <c r="D17" i="4"/>
  <c r="E17" i="4" s="1"/>
  <c r="C17" i="4"/>
  <c r="D16" i="4"/>
  <c r="E16" i="4" s="1"/>
  <c r="C16" i="4"/>
  <c r="D15" i="4"/>
  <c r="E15" i="4" s="1"/>
  <c r="C15" i="4"/>
  <c r="D14" i="4"/>
  <c r="E14" i="4" s="1"/>
  <c r="C14" i="4"/>
  <c r="D13" i="4"/>
  <c r="E13" i="4" s="1"/>
  <c r="C13" i="4"/>
  <c r="D12" i="4"/>
  <c r="E12" i="4" s="1"/>
  <c r="C12" i="4"/>
  <c r="D11" i="4"/>
  <c r="E11" i="4" s="1"/>
  <c r="C11" i="4"/>
  <c r="D10" i="4"/>
  <c r="E10" i="4" s="1"/>
  <c r="C10" i="4"/>
  <c r="D9" i="4"/>
  <c r="E9" i="4" s="1"/>
  <c r="C9" i="4"/>
  <c r="D8" i="4"/>
  <c r="E8" i="4" s="1"/>
  <c r="C8" i="4"/>
  <c r="D7" i="4"/>
  <c r="E7" i="4" s="1"/>
  <c r="C7" i="4"/>
  <c r="D6" i="4"/>
  <c r="E6" i="4" s="1"/>
  <c r="C6" i="4"/>
  <c r="K5" i="4"/>
  <c r="F5" i="4"/>
  <c r="D5" i="4"/>
  <c r="E5" i="4" s="1"/>
  <c r="C5" i="4"/>
  <c r="K4" i="4"/>
  <c r="D4" i="4"/>
  <c r="E4" i="4" s="1"/>
  <c r="C4" i="4"/>
  <c r="D3" i="4"/>
  <c r="E3" i="4" s="1"/>
  <c r="C3" i="4"/>
  <c r="D14" i="1"/>
  <c r="E17" i="3" l="1"/>
  <c r="G17" i="3" s="1"/>
  <c r="H17" i="3" s="1"/>
  <c r="E16" i="3"/>
  <c r="G16" i="3" s="1"/>
  <c r="H16" i="3" s="1"/>
  <c r="E12" i="3"/>
  <c r="G12" i="3" s="1"/>
  <c r="H12" i="3" s="1"/>
  <c r="E8" i="3"/>
  <c r="E9" i="3"/>
  <c r="G9" i="3" s="1"/>
  <c r="H9" i="3" s="1"/>
  <c r="E15" i="3"/>
  <c r="G15" i="3" s="1"/>
  <c r="H15" i="3" s="1"/>
  <c r="E7" i="3"/>
  <c r="G7" i="3" s="1"/>
  <c r="H7" i="3" s="1"/>
  <c r="E6" i="3"/>
  <c r="G6" i="3" s="1"/>
  <c r="H6" i="3" s="1"/>
  <c r="E10" i="3"/>
  <c r="G10" i="3" s="1"/>
  <c r="H10" i="3" s="1"/>
  <c r="E11" i="3"/>
  <c r="G11" i="3" s="1"/>
  <c r="H11" i="3" s="1"/>
  <c r="E14" i="3"/>
  <c r="G14" i="3" s="1"/>
  <c r="H14" i="3" s="1"/>
  <c r="E13" i="3"/>
  <c r="G13" i="3" s="1"/>
  <c r="H13" i="3" s="1"/>
  <c r="G8" i="3"/>
  <c r="H8" i="3" s="1"/>
  <c r="H18" i="3" l="1"/>
  <c r="F24" i="1" s="1"/>
  <c r="G18" i="3"/>
  <c r="H12" i="1" l="1"/>
  <c r="H14" i="1"/>
  <c r="H15" i="1"/>
  <c r="H16" i="1"/>
  <c r="H17" i="1"/>
  <c r="H18" i="1"/>
  <c r="Q13" i="1" l="1"/>
  <c r="Q14" i="1"/>
  <c r="Q15" i="1"/>
  <c r="Q16" i="1"/>
  <c r="Q17" i="1"/>
  <c r="Q18" i="1"/>
  <c r="P13" i="1"/>
  <c r="P14" i="1"/>
  <c r="P15" i="1"/>
  <c r="P16" i="1"/>
  <c r="P17" i="1"/>
  <c r="P18" i="1"/>
  <c r="F13" i="1"/>
  <c r="H13" i="1" s="1"/>
  <c r="F14" i="1"/>
  <c r="F15" i="1"/>
  <c r="F16" i="1"/>
  <c r="F17" i="1"/>
  <c r="F18" i="1"/>
  <c r="C3" i="2"/>
  <c r="C2" i="2"/>
  <c r="B7" i="2"/>
  <c r="C7" i="2" s="1"/>
  <c r="B6" i="2"/>
  <c r="C6" i="2" s="1"/>
  <c r="B5" i="2"/>
  <c r="C5" i="2" s="1"/>
  <c r="B4" i="2"/>
  <c r="C4" i="2" s="1"/>
  <c r="F7" i="1" l="1"/>
  <c r="H7" i="1" s="1"/>
  <c r="D9" i="1" l="1"/>
  <c r="D10" i="1"/>
  <c r="D11" i="1"/>
  <c r="D12" i="1"/>
  <c r="D13" i="1"/>
  <c r="D15" i="1"/>
  <c r="D16" i="1"/>
  <c r="D17" i="1"/>
  <c r="D8" i="1"/>
  <c r="Q8" i="1" l="1"/>
  <c r="Q9" i="1"/>
  <c r="Q10" i="1"/>
  <c r="Q11" i="1"/>
  <c r="Q12" i="1"/>
  <c r="P8" i="1"/>
  <c r="P9" i="1"/>
  <c r="P10" i="1"/>
  <c r="P11" i="1"/>
  <c r="P12" i="1"/>
  <c r="Q7" i="1"/>
  <c r="S7" i="1" s="1"/>
  <c r="P7" i="1"/>
  <c r="R7" i="1" s="1"/>
  <c r="G8" i="1"/>
  <c r="G9" i="1"/>
  <c r="G10" i="1"/>
  <c r="G11" i="1"/>
  <c r="G12" i="1"/>
  <c r="G13" i="1"/>
  <c r="G14" i="1"/>
  <c r="G15" i="1"/>
  <c r="G16" i="1"/>
  <c r="G17" i="1"/>
  <c r="G18" i="1"/>
  <c r="G7" i="1"/>
  <c r="I7" i="1" s="1"/>
  <c r="J7" i="1" s="1"/>
  <c r="K7" i="1" s="1"/>
  <c r="U7" i="1" s="1"/>
  <c r="F8" i="1"/>
  <c r="H8" i="1" s="1"/>
  <c r="F9" i="1"/>
  <c r="H9" i="1" s="1"/>
  <c r="F10" i="1"/>
  <c r="H10" i="1" s="1"/>
  <c r="F11" i="1"/>
  <c r="H11" i="1" s="1"/>
  <c r="F12" i="1"/>
  <c r="T7" i="1" l="1"/>
  <c r="V7" i="1" s="1"/>
  <c r="G34" i="1"/>
  <c r="S18" i="1"/>
  <c r="R14" i="1"/>
  <c r="R13" i="1"/>
  <c r="S17" i="1"/>
  <c r="S9" i="1"/>
  <c r="R12" i="1"/>
  <c r="S16" i="1"/>
  <c r="S8" i="1"/>
  <c r="R11" i="1"/>
  <c r="S15" i="1"/>
  <c r="R18" i="1"/>
  <c r="R10" i="1"/>
  <c r="S14" i="1"/>
  <c r="S10" i="1"/>
  <c r="R17" i="1"/>
  <c r="R9" i="1"/>
  <c r="S13" i="1"/>
  <c r="R16" i="1"/>
  <c r="R8" i="1"/>
  <c r="S12" i="1"/>
  <c r="R15" i="1"/>
  <c r="S11" i="1"/>
  <c r="I14" i="1"/>
  <c r="J14" i="1" s="1"/>
  <c r="K14" i="1" s="1"/>
  <c r="U14" i="1" s="1"/>
  <c r="I13" i="1"/>
  <c r="J13" i="1" s="1"/>
  <c r="K13" i="1" s="1"/>
  <c r="U13" i="1" s="1"/>
  <c r="I9" i="1"/>
  <c r="J9" i="1" s="1"/>
  <c r="K9" i="1" s="1"/>
  <c r="U9" i="1" s="1"/>
  <c r="I15" i="1"/>
  <c r="J15" i="1" s="1"/>
  <c r="K15" i="1" s="1"/>
  <c r="U15" i="1" s="1"/>
  <c r="I12" i="1"/>
  <c r="J12" i="1" s="1"/>
  <c r="K12" i="1" s="1"/>
  <c r="U12" i="1" s="1"/>
  <c r="I11" i="1"/>
  <c r="J11" i="1" s="1"/>
  <c r="K11" i="1" s="1"/>
  <c r="U11" i="1" s="1"/>
  <c r="D19" i="1"/>
  <c r="I18" i="1"/>
  <c r="J18" i="1" s="1"/>
  <c r="K18" i="1" s="1"/>
  <c r="U18" i="1" s="1"/>
  <c r="I10" i="1"/>
  <c r="J10" i="1" s="1"/>
  <c r="K10" i="1" s="1"/>
  <c r="U10" i="1" s="1"/>
  <c r="I17" i="1"/>
  <c r="J17" i="1" s="1"/>
  <c r="K17" i="1" s="1"/>
  <c r="U17" i="1" s="1"/>
  <c r="I16" i="1"/>
  <c r="J16" i="1" s="1"/>
  <c r="K16" i="1" s="1"/>
  <c r="U16" i="1" s="1"/>
  <c r="I8" i="1"/>
  <c r="J8" i="1" s="1"/>
  <c r="K8" i="1" s="1"/>
  <c r="U8" i="1" s="1"/>
  <c r="V11" i="1" l="1"/>
  <c r="T17" i="1"/>
  <c r="V17" i="1" s="1"/>
  <c r="T12" i="1"/>
  <c r="V12" i="1" s="1"/>
  <c r="T15" i="1"/>
  <c r="V15" i="1" s="1"/>
  <c r="T8" i="1"/>
  <c r="V8" i="1" s="1"/>
  <c r="T18" i="1"/>
  <c r="V18" i="1" s="1"/>
  <c r="T13" i="1"/>
  <c r="V13" i="1" s="1"/>
  <c r="T10" i="1"/>
  <c r="V10" i="1" s="1"/>
  <c r="T16" i="1"/>
  <c r="V16" i="1" s="1"/>
  <c r="T14" i="1"/>
  <c r="V14" i="1" s="1"/>
  <c r="T11" i="1"/>
  <c r="T9" i="1"/>
  <c r="V9" i="1" s="1"/>
  <c r="S19" i="1"/>
  <c r="R19" i="1"/>
  <c r="I19" i="1"/>
  <c r="F28" i="1" l="1"/>
  <c r="H19" i="1" l="1"/>
  <c r="G35" i="1" s="1"/>
  <c r="F27" i="1" l="1"/>
  <c r="G36" i="1"/>
  <c r="G37" i="1" s="1"/>
  <c r="G38" i="1" s="1"/>
  <c r="G39" i="1" s="1"/>
  <c r="F29" i="1" l="1"/>
  <c r="G30" i="1"/>
  <c r="H30" i="1" s="1"/>
  <c r="G41" i="1"/>
  <c r="H41" i="1" s="1"/>
  <c r="G40" i="1"/>
  <c r="G42" i="1" s="1"/>
  <c r="G43" i="1" s="1"/>
  <c r="B33" i="1" l="1"/>
  <c r="G31" i="1"/>
</calcChain>
</file>

<file path=xl/sharedStrings.xml><?xml version="1.0" encoding="utf-8"?>
<sst xmlns="http://schemas.openxmlformats.org/spreadsheetml/2006/main" count="184" uniqueCount="104">
  <si>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</si>
  <si>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</si>
  <si>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</si>
  <si>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</si>
  <si>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</si>
  <si>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</si>
  <si>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</si>
  <si>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</si>
  <si>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</si>
  <si>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</si>
  <si>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</si>
  <si>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</si>
  <si>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</si>
  <si>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</si>
  <si>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</si>
  <si>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</si>
  <si>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</si>
  <si>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</si>
  <si>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</si>
  <si>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</si>
  <si>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</si>
  <si>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</si>
  <si>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</si>
  <si>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Bruttó bér/ CSED/GYED</t>
    </r>
    <r>
      <rPr>
        <b/>
        <vertAlign val="superscript"/>
        <sz val="11"/>
        <rFont val="Calibri"/>
        <family val="2"/>
        <charset val="238"/>
      </rPr>
      <t>2</t>
    </r>
  </si>
  <si>
    <t>Kérjük válassz!</t>
  </si>
  <si>
    <t>Egyéb</t>
  </si>
  <si>
    <t>SZJA</t>
  </si>
  <si>
    <t>Járulék</t>
  </si>
  <si>
    <t>SZJA összege</t>
  </si>
  <si>
    <t>Járulék összege</t>
  </si>
  <si>
    <r>
      <t>Bruttó bér/ GYED</t>
    </r>
    <r>
      <rPr>
        <b/>
        <vertAlign val="superscript"/>
        <sz val="11"/>
        <rFont val="Calibri"/>
        <family val="2"/>
        <charset val="238"/>
      </rPr>
      <t>2</t>
    </r>
  </si>
  <si>
    <t>Július 1-es tábla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</si>
  <si>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</si>
  <si>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</si>
  <si>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</si>
  <si>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</si>
  <si>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</si>
  <si>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</si>
  <si>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</si>
  <si>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</si>
  <si>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</si>
  <si>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</si>
  <si>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</si>
  <si>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</si>
  <si>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A családi járulékkedvezmény igénybevétele után maradó járulék: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</si>
  <si>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</si>
  <si>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</si>
  <si>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</si>
  <si>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</si>
  <si>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</si>
  <si>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</si>
  <si>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</si>
  <si>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</si>
  <si>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</si>
  <si>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</si>
  <si>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>Kitöltési útmutató, technikai információk</t>
  </si>
  <si>
    <t>táppénz</t>
  </si>
  <si>
    <t>Édesanya családi adókedvezmény  SZJA-ra való érvényesítése után fennmaradó családi kedvezmény (járulékra):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</si>
  <si>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</si>
  <si>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</si>
  <si>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</si>
  <si>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</si>
  <si>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</si>
  <si>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</si>
  <si>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>Anya által érvényesítendő  családi adókedvezmény SZJA-ra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</si>
  <si>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</si>
  <si>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</si>
  <si>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Hány tartósan beteg gyermek van a családban?</t>
  </si>
  <si>
    <t>Hány gyermek után veszed igénybe a családi adókedvezményt?</t>
  </si>
  <si>
    <t>Éves kedv. (2026)</t>
  </si>
  <si>
    <t>Havi kedv. (2026.01.01-től)</t>
  </si>
  <si>
    <t>A család összes fizetett SZJA-ja 2026-ban:</t>
  </si>
  <si>
    <t>A család összes fizetett járuléka 2026-ban:</t>
  </si>
  <si>
    <t>A család összes fizetett SZJA-ja és járuléka 2026-ban:</t>
  </si>
  <si>
    <t>2+ gyermekes és 30 év alatti anyák esetében</t>
  </si>
  <si>
    <t>SZJA összege*</t>
  </si>
  <si>
    <t>* havonta igénybevett SZJA mentességet feltételezve</t>
  </si>
  <si>
    <r>
      <t>SZJA mentesség</t>
    </r>
    <r>
      <rPr>
        <b/>
        <vertAlign val="superscript"/>
        <sz val="11"/>
        <rFont val="Calibri"/>
        <family val="2"/>
        <charset val="238"/>
      </rPr>
      <t>3</t>
    </r>
  </si>
  <si>
    <t>igen</t>
  </si>
  <si>
    <t>nem</t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</si>
  <si>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Itt kell jelölni, ha adott hónapban érvényes rád a 2 gyermekes (40 év alatti), 30 év alatti és a 3+ gyermekes anyák SZJA mentessége
A kalkulátor kizárólag a 30 év alatti (akár 1 gyermekes), a 40 év alatti 2 gyermekes és a 3 vagy több gyermekes anyák, és a CSED, GYED SZJA mentességével kalkulál, az egyéb adókedvezményekkel (pl. fiatal házasok, 25 év alattiak) nem számol. </t>
    </r>
  </si>
  <si>
    <t>A kalkulátor nem alkalmas a vállalkozói bevételek után igénybe vehető adókedvezmények kimutatására. Ilyen esetben kérjük fordulj a könyvelődhöz.</t>
  </si>
  <si>
    <t>Érvényesíthető bruttó családi kedvezmény</t>
  </si>
  <si>
    <t>Javaslat havi érvényesítésre</t>
  </si>
  <si>
    <t>2026.01.01-től</t>
  </si>
  <si>
    <t>Családi kedvezmény összege/ gyerek</t>
  </si>
  <si>
    <t>eltartott</t>
  </si>
  <si>
    <t>kedvezményezett eltartott</t>
  </si>
  <si>
    <t>segéd</t>
  </si>
  <si>
    <t>kedvezmény összege</t>
  </si>
  <si>
    <t>nettóban (15%)</t>
  </si>
  <si>
    <t>1 gyerek</t>
  </si>
  <si>
    <t>2 gyerek</t>
  </si>
  <si>
    <t>3+gyerek</t>
  </si>
  <si>
    <t>Gyermekek után járó családi adókedvezmény</t>
  </si>
  <si>
    <r>
      <t xml:space="preserve">Ez a kalkulátor kizárólag a családi adókedvezmény havi bruttó összegét számolja ki.
Ebben a kalkulátorban nem tudsz számolni optimalizással, vagy egyéb mentességekkel, ahhoz használd kérlek a rád vonatkozó SZJA kalkulátorokat.
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eltartott gyermek:
minden gyermek, aki beleszámít a gyerekszámba, így akire családi pótlék jár, a magzat (91. naptól) és az érettségizett, de főiskolás/egyetemista gyermek
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kedvezményezett eltartott:
akire családi pótlék jár és a magzat (91. naptól)</t>
    </r>
  </si>
  <si>
    <r>
      <t>eltartott gyermekek száma</t>
    </r>
    <r>
      <rPr>
        <b/>
        <vertAlign val="superscript"/>
        <sz val="11"/>
        <rFont val="Calibri"/>
        <family val="2"/>
        <charset val="238"/>
      </rPr>
      <t>1</t>
    </r>
  </si>
  <si>
    <r>
      <t>kedvezményezett eltartott</t>
    </r>
    <r>
      <rPr>
        <b/>
        <vertAlign val="superscript"/>
        <sz val="11"/>
        <rFont val="Calibri"/>
        <family val="2"/>
        <charset val="238"/>
      </rPr>
      <t>2</t>
    </r>
  </si>
  <si>
    <t>segédoszlop</t>
  </si>
  <si>
    <t>tartós beteg gyermek</t>
  </si>
  <si>
    <t>családi adókedvezmény bruttó összege</t>
  </si>
  <si>
    <t>nettó (bruttó 15%-a)</t>
  </si>
  <si>
    <t>A gyermekek után járó NETTÓ családi adó és járulékkedvezmény 2026-ban</t>
  </si>
  <si>
    <t>Ennyi maradt a CSK-ból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</si>
</sst>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  <numFmt numFmtId="168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b/>
      <u/>
      <sz val="2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BDD7EE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0" fillId="3" borderId="0" xfId="0" applyFill="1"/>
    <xf numFmtId="0" fontId="8" fillId="4" borderId="0" xfId="0" applyFont="1" applyFill="1" applyAlignment="1">
      <alignment horizontal="center" wrapText="1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wrapText="1"/>
    </xf>
    <xf numFmtId="0" fontId="8" fillId="7" borderId="0" xfId="0" applyFont="1" applyFill="1" applyAlignment="1">
      <alignment horizontal="center" wrapText="1"/>
    </xf>
    <xf numFmtId="0" fontId="0" fillId="6" borderId="0" xfId="0" applyFill="1" applyAlignment="1">
      <alignment horizontal="left"/>
    </xf>
    <xf numFmtId="0" fontId="3" fillId="7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0" borderId="0" xfId="0" applyFont="1"/>
    <xf numFmtId="166" fontId="0" fillId="3" borderId="0" xfId="0" applyNumberFormat="1" applyFill="1" applyAlignment="1">
      <alignment horizontal="center" wrapText="1"/>
    </xf>
    <xf numFmtId="165" fontId="8" fillId="7" borderId="0" xfId="0" applyNumberFormat="1" applyFont="1" applyFill="1" applyAlignment="1">
      <alignment horizontal="center" wrapText="1"/>
    </xf>
    <xf numFmtId="0" fontId="0" fillId="6" borderId="0" xfId="0" applyFill="1" applyAlignment="1">
      <alignment horizontal="left" indent="1"/>
    </xf>
    <xf numFmtId="166" fontId="0" fillId="6" borderId="0" xfId="0" applyNumberFormat="1" applyFill="1" applyAlignment="1">
      <alignment horizontal="left" indent="1"/>
    </xf>
    <xf numFmtId="167" fontId="0" fillId="3" borderId="0" xfId="1" applyNumberFormat="1" applyFont="1" applyFill="1"/>
    <xf numFmtId="167" fontId="10" fillId="3" borderId="0" xfId="1" applyNumberFormat="1" applyFont="1" applyFill="1" applyAlignment="1">
      <alignment horizontal="left"/>
    </xf>
    <xf numFmtId="167" fontId="8" fillId="4" borderId="0" xfId="1" applyNumberFormat="1" applyFont="1" applyFill="1" applyAlignment="1">
      <alignment horizontal="center" wrapText="1"/>
    </xf>
    <xf numFmtId="167" fontId="0" fillId="3" borderId="0" xfId="1" applyNumberFormat="1" applyFont="1" applyFill="1" applyAlignment="1">
      <alignment horizontal="center"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167" fontId="5" fillId="3" borderId="0" xfId="1" applyNumberFormat="1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6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 indent="1"/>
    </xf>
    <xf numFmtId="166" fontId="5" fillId="3" borderId="0" xfId="0" applyNumberFormat="1" applyFont="1" applyFill="1" applyAlignment="1">
      <alignment wrapText="1"/>
    </xf>
    <xf numFmtId="167" fontId="0" fillId="9" borderId="0" xfId="1" applyNumberFormat="1" applyFont="1" applyFill="1"/>
    <xf numFmtId="167" fontId="0" fillId="6" borderId="0" xfId="1" applyNumberFormat="1" applyFont="1" applyFill="1" applyAlignment="1">
      <alignment horizontal="left" indent="1"/>
    </xf>
    <xf numFmtId="166" fontId="5" fillId="6" borderId="0" xfId="0" applyNumberFormat="1" applyFont="1" applyFill="1" applyAlignment="1">
      <alignment wrapText="1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9" borderId="0" xfId="0" applyFill="1" applyAlignment="1">
      <alignment horizontal="left" indent="1"/>
    </xf>
    <xf numFmtId="0" fontId="0" fillId="10" borderId="0" xfId="0" applyFill="1"/>
    <xf numFmtId="0" fontId="5" fillId="10" borderId="0" xfId="0" applyFont="1" applyFill="1" applyAlignment="1">
      <alignment horizontal="left"/>
    </xf>
    <xf numFmtId="167" fontId="0" fillId="10" borderId="0" xfId="1" applyNumberFormat="1" applyFont="1" applyFill="1"/>
    <xf numFmtId="0" fontId="0" fillId="10" borderId="0" xfId="0" applyFill="1" applyAlignment="1">
      <alignment horizontal="left"/>
    </xf>
    <xf numFmtId="0" fontId="0" fillId="10" borderId="0" xfId="0" applyFill="1" applyAlignment="1">
      <alignment horizontal="left" indent="1"/>
    </xf>
    <xf numFmtId="0" fontId="15" fillId="10" borderId="0" xfId="0" applyFont="1" applyFill="1" applyAlignment="1">
      <alignment horizontal="left"/>
    </xf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167" fontId="0" fillId="10" borderId="0" xfId="1" applyNumberFormat="1" applyFont="1" applyFill="1" applyAlignment="1">
      <alignment vertical="top"/>
    </xf>
    <xf numFmtId="166" fontId="0" fillId="10" borderId="0" xfId="1" applyNumberFormat="1" applyFont="1" applyFill="1" applyAlignment="1">
      <alignment vertical="top"/>
    </xf>
    <xf numFmtId="167" fontId="16" fillId="3" borderId="0" xfId="1" applyNumberFormat="1" applyFont="1" applyFill="1"/>
    <xf numFmtId="167" fontId="5" fillId="10" borderId="0" xfId="1" applyNumberFormat="1" applyFont="1" applyFill="1"/>
    <xf numFmtId="0" fontId="17" fillId="10" borderId="0" xfId="0" applyFont="1" applyFill="1" applyAlignment="1">
      <alignment horizontal="left" vertical="top" wrapText="1"/>
    </xf>
    <xf numFmtId="0" fontId="5" fillId="9" borderId="0" xfId="0" applyFont="1" applyFill="1"/>
    <xf numFmtId="0" fontId="0" fillId="9" borderId="0" xfId="0" applyFill="1" applyAlignment="1">
      <alignment wrapText="1"/>
    </xf>
    <xf numFmtId="0" fontId="5" fillId="9" borderId="0" xfId="0" applyFont="1" applyFill="1" applyAlignment="1">
      <alignment wrapText="1"/>
    </xf>
    <xf numFmtId="0" fontId="11" fillId="10" borderId="0" xfId="0" applyFont="1" applyFill="1" applyAlignment="1">
      <alignment horizontal="left"/>
    </xf>
    <xf numFmtId="167" fontId="5" fillId="3" borderId="0" xfId="1" applyNumberFormat="1" applyFont="1" applyFill="1"/>
    <xf numFmtId="166" fontId="5" fillId="3" borderId="0" xfId="1" applyNumberFormat="1" applyFont="1" applyFill="1" applyAlignment="1">
      <alignment vertical="top"/>
    </xf>
    <xf numFmtId="167" fontId="5" fillId="6" borderId="0" xfId="1" applyNumberFormat="1" applyFont="1" applyFill="1"/>
    <xf numFmtId="166" fontId="5" fillId="6" borderId="0" xfId="1" applyNumberFormat="1" applyFont="1" applyFill="1" applyAlignment="1">
      <alignment vertical="top"/>
    </xf>
    <xf numFmtId="167" fontId="0" fillId="10" borderId="1" xfId="1" applyNumberFormat="1" applyFont="1" applyFill="1" applyBorder="1"/>
    <xf numFmtId="166" fontId="0" fillId="10" borderId="1" xfId="1" applyNumberFormat="1" applyFont="1" applyFill="1" applyBorder="1" applyAlignment="1">
      <alignment vertical="top"/>
    </xf>
    <xf numFmtId="0" fontId="18" fillId="3" borderId="0" xfId="0" applyFont="1" applyFill="1"/>
    <xf numFmtId="164" fontId="19" fillId="0" borderId="0" xfId="0" applyNumberFormat="1" applyFont="1" applyAlignment="1">
      <alignment horizontal="center"/>
    </xf>
    <xf numFmtId="0" fontId="19" fillId="0" borderId="0" xfId="0" applyFont="1"/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9" borderId="0" xfId="1" applyNumberFormat="1" applyFont="1" applyFill="1" applyProtection="1">
      <protection locked="0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0" fontId="3" fillId="4" borderId="0" xfId="0" applyFont="1" applyFill="1" applyAlignment="1">
      <alignment horizontal="center" wrapText="1"/>
    </xf>
    <xf numFmtId="0" fontId="21" fillId="3" borderId="0" xfId="0" applyFont="1" applyFill="1" applyAlignment="1">
      <alignment horizontal="left"/>
    </xf>
    <xf numFmtId="9" fontId="0" fillId="0" borderId="0" xfId="0" applyNumberFormat="1"/>
    <xf numFmtId="10" fontId="0" fillId="0" borderId="0" xfId="0" applyNumberFormat="1"/>
    <xf numFmtId="167" fontId="3" fillId="4" borderId="0" xfId="1" applyNumberFormat="1" applyFont="1" applyFill="1" applyAlignment="1">
      <alignment horizontal="center" wrapText="1"/>
    </xf>
    <xf numFmtId="0" fontId="8" fillId="8" borderId="0" xfId="0" applyFont="1" applyFill="1" applyAlignment="1">
      <alignment horizontal="center" wrapText="1"/>
    </xf>
    <xf numFmtId="0" fontId="0" fillId="9" borderId="0" xfId="0" applyFill="1" applyAlignment="1" applyProtection="1">
      <alignment horizontal="center"/>
      <protection locked="0"/>
    </xf>
    <xf numFmtId="0" fontId="11" fillId="6" borderId="0" xfId="0" applyFont="1" applyFill="1" applyAlignment="1">
      <alignment horizontal="left" wrapText="1"/>
    </xf>
    <xf numFmtId="0" fontId="3" fillId="4" borderId="0" xfId="0" applyFont="1" applyFill="1" applyAlignment="1" applyProtection="1">
      <alignment horizontal="center" wrapText="1"/>
      <protection hidden="1"/>
    </xf>
    <xf numFmtId="0" fontId="22" fillId="3" borderId="0" xfId="0" applyFont="1" applyFill="1"/>
    <xf numFmtId="164" fontId="7" fillId="0" borderId="0" xfId="0" applyNumberFormat="1" applyFont="1" applyAlignment="1">
      <alignment horizontal="center"/>
    </xf>
    <xf numFmtId="0" fontId="0" fillId="14" borderId="0" xfId="0" applyFill="1" applyProtection="1">
      <protection hidden="1"/>
    </xf>
    <xf numFmtId="0" fontId="0" fillId="14" borderId="0" xfId="0" applyFill="1" applyAlignment="1" applyProtection="1">
      <alignment horizontal="left"/>
      <protection hidden="1"/>
    </xf>
    <xf numFmtId="0" fontId="0" fillId="9" borderId="0" xfId="0" applyFill="1" applyProtection="1">
      <protection hidden="1"/>
    </xf>
    <xf numFmtId="0" fontId="5" fillId="9" borderId="0" xfId="0" applyFont="1" applyFill="1" applyProtection="1">
      <protection hidden="1"/>
    </xf>
    <xf numFmtId="0" fontId="0" fillId="0" borderId="0" xfId="0" applyProtection="1">
      <protection hidden="1"/>
    </xf>
    <xf numFmtId="167" fontId="0" fillId="14" borderId="0" xfId="1" applyNumberFormat="1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5" fillId="9" borderId="0" xfId="0" applyFont="1" applyFill="1" applyAlignment="1" applyProtection="1">
      <alignment wrapText="1"/>
      <protection hidden="1"/>
    </xf>
    <xf numFmtId="0" fontId="5" fillId="0" borderId="0" xfId="0" applyFont="1" applyProtection="1">
      <protection hidden="1"/>
    </xf>
    <xf numFmtId="167" fontId="0" fillId="3" borderId="0" xfId="1" applyNumberFormat="1" applyFont="1" applyFill="1" applyProtection="1">
      <protection hidden="1"/>
    </xf>
    <xf numFmtId="165" fontId="3" fillId="7" borderId="0" xfId="0" applyNumberFormat="1" applyFont="1" applyFill="1" applyAlignment="1">
      <alignment horizontal="center" wrapText="1"/>
    </xf>
    <xf numFmtId="168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11" borderId="0" xfId="0" applyFill="1" applyProtection="1">
      <protection hidden="1"/>
    </xf>
    <xf numFmtId="0" fontId="0" fillId="11" borderId="0" xfId="0" applyFill="1" applyAlignment="1" applyProtection="1">
      <alignment horizontal="left"/>
      <protection hidden="1"/>
    </xf>
    <xf numFmtId="167" fontId="16" fillId="11" borderId="0" xfId="1" applyNumberFormat="1" applyFont="1" applyFill="1" applyProtection="1">
      <protection hidden="1"/>
    </xf>
    <xf numFmtId="0" fontId="10" fillId="11" borderId="0" xfId="0" applyFont="1" applyFill="1" applyAlignment="1" applyProtection="1">
      <alignment horizontal="left" wrapText="1"/>
      <protection hidden="1"/>
    </xf>
    <xf numFmtId="167" fontId="10" fillId="11" borderId="0" xfId="1" applyNumberFormat="1" applyFont="1" applyFill="1" applyAlignment="1" applyProtection="1">
      <alignment horizontal="left"/>
      <protection hidden="1"/>
    </xf>
    <xf numFmtId="167" fontId="0" fillId="11" borderId="0" xfId="1" applyNumberFormat="1" applyFont="1" applyFill="1" applyProtection="1">
      <protection hidden="1"/>
    </xf>
    <xf numFmtId="0" fontId="10" fillId="11" borderId="0" xfId="0" applyFont="1" applyFill="1" applyAlignment="1" applyProtection="1">
      <alignment horizontal="left"/>
      <protection hidden="1"/>
    </xf>
    <xf numFmtId="0" fontId="3" fillId="15" borderId="0" xfId="0" applyFont="1" applyFill="1" applyAlignment="1" applyProtection="1">
      <alignment horizontal="left"/>
      <protection hidden="1"/>
    </xf>
    <xf numFmtId="0" fontId="3" fillId="15" borderId="0" xfId="0" applyFont="1" applyFill="1" applyAlignment="1" applyProtection="1">
      <alignment horizontal="center" wrapText="1"/>
      <protection hidden="1"/>
    </xf>
    <xf numFmtId="167" fontId="3" fillId="15" borderId="0" xfId="1" applyNumberFormat="1" applyFont="1" applyFill="1" applyAlignment="1" applyProtection="1">
      <alignment horizontal="center" wrapText="1"/>
      <protection hidden="1"/>
    </xf>
    <xf numFmtId="166" fontId="0" fillId="11" borderId="0" xfId="0" applyNumberFormat="1" applyFill="1" applyAlignment="1" applyProtection="1">
      <alignment vertical="center" wrapText="1"/>
      <protection hidden="1"/>
    </xf>
    <xf numFmtId="166" fontId="0" fillId="11" borderId="0" xfId="0" applyNumberFormat="1" applyFill="1" applyAlignment="1" applyProtection="1">
      <alignment horizontal="center" wrapText="1"/>
      <protection hidden="1"/>
    </xf>
    <xf numFmtId="0" fontId="5" fillId="11" borderId="0" xfId="0" applyFont="1" applyFill="1" applyProtection="1">
      <protection hidden="1"/>
    </xf>
    <xf numFmtId="0" fontId="5" fillId="11" borderId="0" xfId="0" applyFont="1" applyFill="1" applyAlignment="1" applyProtection="1">
      <alignment horizontal="left"/>
      <protection hidden="1"/>
    </xf>
    <xf numFmtId="166" fontId="5" fillId="11" borderId="0" xfId="0" applyNumberFormat="1" applyFont="1" applyFill="1" applyAlignment="1" applyProtection="1">
      <alignment wrapText="1"/>
      <protection hidden="1"/>
    </xf>
    <xf numFmtId="0" fontId="5" fillId="11" borderId="0" xfId="0" applyFont="1" applyFill="1" applyAlignment="1" applyProtection="1">
      <alignment wrapText="1"/>
      <protection hidden="1"/>
    </xf>
    <xf numFmtId="167" fontId="5" fillId="11" borderId="0" xfId="1" applyNumberFormat="1" applyFont="1" applyFill="1" applyAlignment="1" applyProtection="1">
      <alignment wrapText="1"/>
      <protection hidden="1"/>
    </xf>
    <xf numFmtId="166" fontId="24" fillId="16" borderId="0" xfId="0" applyNumberFormat="1" applyFont="1" applyFill="1" applyAlignment="1" applyProtection="1">
      <alignment wrapText="1"/>
      <protection hidden="1"/>
    </xf>
    <xf numFmtId="0" fontId="9" fillId="4" borderId="0" xfId="0" applyFont="1" applyFill="1" applyAlignment="1">
      <alignment horizontal="center" vertical="center" textRotation="90"/>
    </xf>
    <xf numFmtId="0" fontId="10" fillId="3" borderId="0" xfId="0" applyFont="1" applyFill="1" applyAlignment="1">
      <alignment horizontal="left"/>
    </xf>
    <xf numFmtId="0" fontId="5" fillId="6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0" fontId="11" fillId="6" borderId="0" xfId="0" applyFont="1" applyFill="1" applyAlignment="1">
      <alignment horizontal="left" wrapText="1"/>
    </xf>
    <xf numFmtId="0" fontId="0" fillId="10" borderId="0" xfId="0" applyFill="1" applyAlignment="1">
      <alignment horizontal="left" vertical="top" wrapText="1"/>
    </xf>
    <xf numFmtId="166" fontId="5" fillId="10" borderId="0" xfId="1" applyNumberFormat="1" applyFont="1" applyFill="1" applyAlignment="1"/>
    <xf numFmtId="0" fontId="5" fillId="3" borderId="0" xfId="0" applyFont="1" applyFill="1" applyAlignment="1">
      <alignment horizontal="left" vertical="top" wrapText="1"/>
    </xf>
    <xf numFmtId="0" fontId="0" fillId="10" borderId="0" xfId="0" applyFill="1" applyAlignment="1">
      <alignment horizontal="center"/>
    </xf>
    <xf numFmtId="0" fontId="2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17" fillId="10" borderId="0" xfId="0" applyFont="1" applyFill="1" applyAlignment="1">
      <alignment horizontal="center" wrapText="1"/>
    </xf>
    <xf numFmtId="166" fontId="5" fillId="13" borderId="0" xfId="0" applyNumberFormat="1" applyFont="1" applyFill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9" fillId="8" borderId="0" xfId="0" applyFont="1" applyFill="1" applyAlignment="1">
      <alignment horizontal="center" vertical="center" textRotation="90"/>
    </xf>
    <xf numFmtId="0" fontId="1" fillId="9" borderId="0" xfId="0" applyFont="1" applyFill="1" applyAlignment="1">
      <alignment horizontal="left" vertical="top" wrapText="1"/>
    </xf>
    <xf numFmtId="0" fontId="0" fillId="9" borderId="0" xfId="0" applyFill="1" applyAlignment="1" applyProtection="1">
      <alignment horizontal="left" vertical="top" wrapText="1"/>
      <protection hidden="1"/>
    </xf>
    <xf numFmtId="0" fontId="20" fillId="10" borderId="0" xfId="0" applyFont="1" applyFill="1" applyAlignment="1">
      <alignment horizontal="left" wrapText="1"/>
    </xf>
    <xf numFmtId="0" fontId="0" fillId="10" borderId="1" xfId="0" applyFill="1" applyBorder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0" fontId="10" fillId="11" borderId="0" xfId="0" applyFont="1" applyFill="1" applyAlignment="1" applyProtection="1">
      <alignment horizontal="left" wrapText="1"/>
      <protection hidden="1"/>
    </xf>
    <xf numFmtId="0" fontId="9" fillId="15" borderId="0" xfId="0" applyFont="1" applyFill="1" applyAlignment="1" applyProtection="1">
      <alignment horizontal="center" vertical="center" textRotation="90"/>
      <protection hidden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000000"/>
      <color rgb="FFF6FB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1</xdr:row>
      <xdr:rowOff>0</xdr:rowOff>
    </xdr:from>
    <xdr:to>
      <xdr:col>1</xdr:col>
      <xdr:colOff>558800</xdr:colOff>
      <xdr:row>3</xdr:row>
      <xdr:rowOff>107950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1</xdr:row>
      <xdr:rowOff>0</xdr:rowOff>
    </xdr:from>
    <xdr:to>
      <xdr:col>12</xdr:col>
      <xdr:colOff>603251</xdr:colOff>
      <xdr:row>3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546099</xdr:colOff>
      <xdr:row>3</xdr:row>
      <xdr:rowOff>20690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2</xdr:row>
      <xdr:rowOff>25400</xdr:rowOff>
    </xdr:from>
    <xdr:to>
      <xdr:col>7</xdr:col>
      <xdr:colOff>441332</xdr:colOff>
      <xdr:row>3</xdr:row>
      <xdr:rowOff>57150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  <xdr:twoCellAnchor>
    <xdr:from>
      <xdr:col>10</xdr:col>
      <xdr:colOff>457200</xdr:colOff>
      <xdr:row>3</xdr:row>
      <xdr:rowOff>194732</xdr:rowOff>
    </xdr:from>
    <xdr:to>
      <xdr:col>10</xdr:col>
      <xdr:colOff>668866</xdr:colOff>
      <xdr:row>5</xdr:row>
      <xdr:rowOff>42332</xdr:rowOff>
    </xdr:to>
    <xdr:sp macro="" textlink="">
      <xdr:nvSpPr>
        <xdr:cNvPr id="2" name="Lefelé nyí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18600" y="982132"/>
          <a:ext cx="211666" cy="22013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9</xdr:col>
      <xdr:colOff>821266</xdr:colOff>
      <xdr:row>0</xdr:row>
      <xdr:rowOff>203201</xdr:rowOff>
    </xdr:from>
    <xdr:to>
      <xdr:col>10</xdr:col>
      <xdr:colOff>956733</xdr:colOff>
      <xdr:row>3</xdr:row>
      <xdr:rowOff>67734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00533" y="203201"/>
          <a:ext cx="1117600" cy="651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Ez kerü</a:t>
          </a:r>
          <a:r>
            <a:rPr lang="hu-HU" sz="1100" baseline="0"/>
            <a:t>l az adóelőleg nyilatkozatra</a:t>
          </a:r>
          <a:endParaRPr lang="hu-HU" sz="1100"/>
        </a:p>
      </xdr:txBody>
    </xdr:sp>
    <xdr:clientData/>
  </xdr:twoCellAnchor>
  <xdr:twoCellAnchor>
    <xdr:from>
      <xdr:col>9</xdr:col>
      <xdr:colOff>834813</xdr:colOff>
      <xdr:row>0</xdr:row>
      <xdr:rowOff>203201</xdr:rowOff>
    </xdr:from>
    <xdr:to>
      <xdr:col>10</xdr:col>
      <xdr:colOff>970280</xdr:colOff>
      <xdr:row>3</xdr:row>
      <xdr:rowOff>67734</xdr:rowOff>
    </xdr:to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500533" y="203201"/>
          <a:ext cx="1118447" cy="641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Ez kerü</a:t>
          </a:r>
          <a:r>
            <a:rPr lang="hu-HU" sz="1100" baseline="0"/>
            <a:t>l az adóelőleg nyilatkozatra</a:t>
          </a:r>
          <a:endParaRPr lang="hu-HU" sz="1100"/>
        </a:p>
      </xdr:txBody>
    </xdr:sp>
    <xdr:clientData/>
  </xdr:twoCellAnchor>
  <xdr:twoCellAnchor>
    <xdr:from>
      <xdr:col>20</xdr:col>
      <xdr:colOff>1048173</xdr:colOff>
      <xdr:row>0</xdr:row>
      <xdr:rowOff>233681</xdr:rowOff>
    </xdr:from>
    <xdr:to>
      <xdr:col>21</xdr:col>
      <xdr:colOff>1013460</xdr:colOff>
      <xdr:row>3</xdr:row>
      <xdr:rowOff>98214</xdr:rowOff>
    </xdr:to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92233" y="233681"/>
          <a:ext cx="1024467" cy="641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Ez kerü</a:t>
          </a:r>
          <a:r>
            <a:rPr lang="hu-HU" sz="1100" baseline="0"/>
            <a:t>l az adóelőleg nyilatkozatra</a:t>
          </a:r>
          <a:endParaRPr lang="hu-HU" sz="1100"/>
        </a:p>
      </xdr:txBody>
    </xdr:sp>
    <xdr:clientData/>
  </xdr:twoCellAnchor>
  <xdr:twoCellAnchor>
    <xdr:from>
      <xdr:col>21</xdr:col>
      <xdr:colOff>622300</xdr:colOff>
      <xdr:row>3</xdr:row>
      <xdr:rowOff>212512</xdr:rowOff>
    </xdr:from>
    <xdr:to>
      <xdr:col>21</xdr:col>
      <xdr:colOff>833966</xdr:colOff>
      <xdr:row>5</xdr:row>
      <xdr:rowOff>60112</xdr:rowOff>
    </xdr:to>
    <xdr:sp macro="" textlink="">
      <xdr:nvSpPr>
        <xdr:cNvPr id="11" name="Lefelé nyí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925540" y="989752"/>
          <a:ext cx="211666" cy="2133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5</xdr:row>
      <xdr:rowOff>83820</xdr:rowOff>
    </xdr:from>
    <xdr:to>
      <xdr:col>6</xdr:col>
      <xdr:colOff>692150</xdr:colOff>
      <xdr:row>9</xdr:row>
      <xdr:rowOff>64135</xdr:rowOff>
    </xdr:to>
    <xdr:pic>
      <xdr:nvPicPr>
        <xdr:cNvPr id="2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06210" y="1310640"/>
          <a:ext cx="0" cy="7194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0</xdr:colOff>
      <xdr:row>3</xdr:row>
      <xdr:rowOff>45720</xdr:rowOff>
    </xdr:to>
    <xdr:pic>
      <xdr:nvPicPr>
        <xdr:cNvPr id="3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04760" y="0"/>
          <a:ext cx="0" cy="6781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2</xdr:row>
      <xdr:rowOff>194045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182880"/>
          <a:ext cx="0" cy="376925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1</xdr:row>
      <xdr:rowOff>25400</xdr:rowOff>
    </xdr:from>
    <xdr:to>
      <xdr:col>6</xdr:col>
      <xdr:colOff>660400</xdr:colOff>
      <xdr:row>2</xdr:row>
      <xdr:rowOff>232410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5445760" y="208280"/>
          <a:ext cx="0" cy="3898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2</xdr:row>
      <xdr:rowOff>130810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6156960" y="182880"/>
          <a:ext cx="772591" cy="3136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2</xdr:row>
      <xdr:rowOff>117845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182880"/>
          <a:ext cx="536574" cy="3007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536574</xdr:colOff>
      <xdr:row>2</xdr:row>
      <xdr:rowOff>34025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4060" y="182880"/>
          <a:ext cx="536574" cy="3007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772591</xdr:colOff>
      <xdr:row>2</xdr:row>
      <xdr:rowOff>46990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7185660" y="182880"/>
          <a:ext cx="772591" cy="313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59"/>
  <sheetViews>
    <sheetView tabSelected="1" zoomScale="90" zoomScaleNormal="90" workbookViewId="0">
      <selection activeCell="E22" sqref="E22"/>
    </sheetView>
  </sheetViews>
  <sheetFormatPr defaultColWidth="0" defaultRowHeight="14.25" zeroHeight="1" x14ac:dyDescent="0.45"/>
  <cols>
    <col min="1" max="1" width="3.53125" style="7" customWidth="1"/>
    <col min="2" max="3" width="12.46484375" style="16" customWidth="1"/>
    <col min="4" max="4" width="17" style="7" customWidth="1"/>
    <col min="5" max="5" width="13" style="7" customWidth="1"/>
    <col min="6" max="6" width="12.46484375" style="25" customWidth="1"/>
    <col min="7" max="7" width="15" style="25" customWidth="1"/>
    <col min="8" max="8" width="11.53125" style="7" customWidth="1"/>
    <col min="9" max="9" width="14.33203125" style="7" customWidth="1"/>
    <col min="10" max="10" width="14.33203125" style="7" hidden="1" customWidth="1"/>
    <col min="11" max="11" width="14.33203125" style="7" customWidth="1"/>
    <col min="12" max="12" width="4.46484375" style="10" customWidth="1"/>
    <col min="13" max="13" width="12.46484375" style="13" customWidth="1"/>
    <col min="14" max="15" width="15.53125" style="23" customWidth="1"/>
    <col min="16" max="16" width="10" style="23" customWidth="1"/>
    <col min="17" max="17" width="11" style="23" customWidth="1"/>
    <col min="18" max="18" width="14.1328125" style="10" customWidth="1"/>
    <col min="19" max="19" width="14.19921875" style="10" customWidth="1"/>
    <col min="20" max="21" width="15.46484375" style="10" hidden="1" customWidth="1"/>
    <col min="22" max="22" width="15.46484375" style="10" customWidth="1"/>
    <col min="23" max="23" width="3.53125" style="39" customWidth="1"/>
    <col min="24" max="28" width="8.53125" style="39" customWidth="1"/>
    <col min="29" max="75" width="8.53125" style="39" hidden="1" customWidth="1"/>
    <col min="76" max="76" width="8.53125" hidden="1" customWidth="1"/>
    <col min="77" max="16384" width="8.6640625" hidden="1"/>
  </cols>
  <sheetData>
    <row r="1" spans="1:27" ht="25.5" x14ac:dyDescent="0.75">
      <c r="A1" s="71" t="s">
        <v>74</v>
      </c>
    </row>
    <row r="2" spans="1:27" x14ac:dyDescent="0.45">
      <c r="F2" s="58" t="s">
        <v>45</v>
      </c>
      <c r="G2" s="58" t="s">
        <v>46</v>
      </c>
      <c r="X2" s="61" t="s">
        <v>55</v>
      </c>
    </row>
    <row r="3" spans="1:27" ht="21" customHeight="1" x14ac:dyDescent="0.65">
      <c r="B3" s="125" t="s">
        <v>19</v>
      </c>
      <c r="C3" s="125"/>
      <c r="D3" s="125"/>
      <c r="E3" s="125"/>
      <c r="F3" s="26"/>
      <c r="H3" s="19"/>
      <c r="I3" s="19"/>
      <c r="J3" s="19"/>
      <c r="K3" s="19"/>
      <c r="M3" s="128" t="s">
        <v>22</v>
      </c>
      <c r="N3" s="128"/>
      <c r="O3" s="128"/>
      <c r="P3" s="128"/>
      <c r="Q3" s="128"/>
      <c r="R3" s="128"/>
      <c r="S3" s="128"/>
      <c r="T3" s="88"/>
      <c r="U3" s="88"/>
      <c r="V3" s="88"/>
      <c r="X3" s="133" t="s">
        <v>54</v>
      </c>
      <c r="Y3" s="134"/>
      <c r="Z3" s="134"/>
      <c r="AA3" s="134"/>
    </row>
    <row r="4" spans="1:27" ht="21" x14ac:dyDescent="0.65">
      <c r="B4" s="125"/>
      <c r="C4" s="125"/>
      <c r="D4" s="125"/>
      <c r="E4" s="125"/>
      <c r="F4" s="26"/>
      <c r="H4" s="19"/>
      <c r="I4" s="19"/>
      <c r="J4" s="19"/>
      <c r="K4" s="19"/>
      <c r="M4" s="128"/>
      <c r="N4" s="128"/>
      <c r="O4" s="128"/>
      <c r="P4" s="128"/>
      <c r="Q4" s="128"/>
      <c r="R4" s="128"/>
      <c r="S4" s="128"/>
      <c r="T4" s="88"/>
      <c r="U4" s="88"/>
      <c r="V4" s="88"/>
      <c r="X4" s="134"/>
      <c r="Y4" s="134"/>
      <c r="Z4" s="134"/>
      <c r="AA4" s="134"/>
    </row>
    <row r="5" spans="1:27" ht="8.25" customHeight="1" x14ac:dyDescent="0.45">
      <c r="X5" s="134"/>
      <c r="Y5" s="134"/>
      <c r="Z5" s="134"/>
      <c r="AA5" s="134"/>
    </row>
    <row r="6" spans="1:27" ht="46.8" customHeight="1" x14ac:dyDescent="0.45">
      <c r="A6" s="124">
        <v>2026</v>
      </c>
      <c r="B6" s="17" t="s">
        <v>0</v>
      </c>
      <c r="C6" s="85" t="s">
        <v>77</v>
      </c>
      <c r="D6" s="8" t="s">
        <v>23</v>
      </c>
      <c r="E6" s="8" t="s">
        <v>18</v>
      </c>
      <c r="F6" s="27" t="s">
        <v>32</v>
      </c>
      <c r="G6" s="27" t="s">
        <v>33</v>
      </c>
      <c r="H6" s="81" t="s">
        <v>75</v>
      </c>
      <c r="I6" s="8" t="s">
        <v>29</v>
      </c>
      <c r="J6" s="89" t="s">
        <v>82</v>
      </c>
      <c r="K6" s="89" t="s">
        <v>83</v>
      </c>
      <c r="L6" s="11"/>
      <c r="M6" s="14" t="s">
        <v>0</v>
      </c>
      <c r="N6" s="86" t="s">
        <v>30</v>
      </c>
      <c r="O6" s="12" t="s">
        <v>18</v>
      </c>
      <c r="P6" s="22" t="s">
        <v>32</v>
      </c>
      <c r="Q6" s="22" t="s">
        <v>34</v>
      </c>
      <c r="R6" s="22" t="s">
        <v>28</v>
      </c>
      <c r="S6" s="22" t="s">
        <v>29</v>
      </c>
      <c r="T6" s="22" t="s">
        <v>82</v>
      </c>
      <c r="U6" s="102" t="s">
        <v>103</v>
      </c>
      <c r="V6" s="102" t="s">
        <v>83</v>
      </c>
      <c r="W6" s="62"/>
      <c r="X6" s="134"/>
      <c r="Y6" s="134"/>
      <c r="Z6" s="134"/>
      <c r="AA6" s="134"/>
    </row>
    <row r="7" spans="1:27" x14ac:dyDescent="0.45">
      <c r="A7" s="124"/>
      <c r="B7" s="16" t="s">
        <v>1</v>
      </c>
      <c r="C7" s="87" t="s">
        <v>78</v>
      </c>
      <c r="D7" s="78">
        <v>500000</v>
      </c>
      <c r="E7" s="79" t="s">
        <v>14</v>
      </c>
      <c r="F7" s="77">
        <f>VLOOKUP(E7,Segéd!$I$2:$K$7,2,FALSE)</f>
        <v>0.15</v>
      </c>
      <c r="G7" s="28">
        <f>VLOOKUP(E7,Segéd!$I$2:$K$7,3,FALSE)</f>
        <v>0.185</v>
      </c>
      <c r="H7" s="21">
        <f>IF(C7="igen",0,D7*F7)</f>
        <v>0</v>
      </c>
      <c r="I7" s="21">
        <f>D7*G7</f>
        <v>92500</v>
      </c>
      <c r="J7" s="21">
        <f>(H7+I7)/0.15</f>
        <v>616666.66666666674</v>
      </c>
      <c r="K7" s="21">
        <f>IF('Családi kedvezmény'!G6&lt;=SZJA_kedvezmeny_kalkulator!J7,'Családi kedvezmény'!G6,J7)</f>
        <v>133330</v>
      </c>
      <c r="L7" s="139">
        <v>2026</v>
      </c>
      <c r="M7" s="15" t="s">
        <v>1</v>
      </c>
      <c r="N7" s="80">
        <v>500000</v>
      </c>
      <c r="O7" s="79" t="s">
        <v>14</v>
      </c>
      <c r="P7" s="37">
        <f>VLOOKUP(O7,Segéd!$N$3:$P$5,2,FALSE)</f>
        <v>0.15</v>
      </c>
      <c r="Q7" s="37">
        <f>VLOOKUP(O7,Segéd!$N$3:$P$5,3,FALSE)</f>
        <v>0.185</v>
      </c>
      <c r="R7" s="24">
        <f>N7*P7</f>
        <v>75000</v>
      </c>
      <c r="S7" s="24">
        <f>N7*Q7</f>
        <v>92500</v>
      </c>
      <c r="T7" s="24">
        <f>(R7+S7)/0.15</f>
        <v>1116666.6666666667</v>
      </c>
      <c r="U7" s="24">
        <f>IF(K7&lt;='Családi kedvezmény'!G6,'Családi kedvezmény'!G6-SZJA_kedvezmeny_kalkulator!K7,0)</f>
        <v>0</v>
      </c>
      <c r="V7" s="24">
        <f>IF(T7&lt;U7,T7,U7)</f>
        <v>0</v>
      </c>
      <c r="W7" s="62"/>
      <c r="X7" s="134" t="s">
        <v>20</v>
      </c>
      <c r="Y7" s="134"/>
      <c r="Z7" s="134"/>
      <c r="AA7" s="134"/>
    </row>
    <row r="8" spans="1:27" x14ac:dyDescent="0.45">
      <c r="A8" s="124"/>
      <c r="B8" s="16" t="s">
        <v>2</v>
      </c>
      <c r="C8" s="87" t="s">
        <v>78</v>
      </c>
      <c r="D8" s="78">
        <f>$D$7</f>
        <v>500000</v>
      </c>
      <c r="E8" s="79" t="s">
        <v>14</v>
      </c>
      <c r="F8" s="77">
        <f>VLOOKUP(E8,Segéd!$I$2:$K$7,2,FALSE)</f>
        <v>0.15</v>
      </c>
      <c r="G8" s="28">
        <f>VLOOKUP(E8,Segéd!$I$2:$K$7,3,FALSE)</f>
        <v>0.185</v>
      </c>
      <c r="H8" s="21">
        <f t="shared" ref="H8:H18" si="0">IF(C8="igen",0,D8*F8)</f>
        <v>0</v>
      </c>
      <c r="I8" s="21">
        <f t="shared" ref="I8:I18" si="1">D8*G8</f>
        <v>92500</v>
      </c>
      <c r="J8" s="21">
        <f t="shared" ref="J8:J18" si="2">(H8+I8)/0.15</f>
        <v>616666.66666666674</v>
      </c>
      <c r="K8" s="21">
        <f>IF('Családi kedvezmény'!G7&lt;=SZJA_kedvezmeny_kalkulator!J8,'Családi kedvezmény'!G7,J8)</f>
        <v>133330</v>
      </c>
      <c r="L8" s="139"/>
      <c r="M8" s="15" t="s">
        <v>2</v>
      </c>
      <c r="N8" s="80">
        <v>500000</v>
      </c>
      <c r="O8" s="79" t="s">
        <v>14</v>
      </c>
      <c r="P8" s="37">
        <f>VLOOKUP(O8,Segéd!$N$3:$P$5,2,FALSE)</f>
        <v>0.15</v>
      </c>
      <c r="Q8" s="37">
        <f>VLOOKUP(O8,Segéd!$N$3:$P$5,3,FALSE)</f>
        <v>0.185</v>
      </c>
      <c r="R8" s="24">
        <f t="shared" ref="R8:R18" si="3">N8*P8</f>
        <v>75000</v>
      </c>
      <c r="S8" s="24">
        <f t="shared" ref="S8:S18" si="4">N8*Q8</f>
        <v>92500</v>
      </c>
      <c r="T8" s="24">
        <f t="shared" ref="T8:T18" si="5">(R8+S8)/0.15</f>
        <v>1116666.6666666667</v>
      </c>
      <c r="U8" s="24">
        <f>IF(K8&lt;='Családi kedvezmény'!G7,'Családi kedvezmény'!G7-SZJA_kedvezmeny_kalkulator!K8,0)</f>
        <v>0</v>
      </c>
      <c r="V8" s="24">
        <f t="shared" ref="V8:V18" si="6">IF(T8&lt;U8,T8,U8)</f>
        <v>0</v>
      </c>
      <c r="W8" s="62"/>
      <c r="X8" s="134"/>
      <c r="Y8" s="134"/>
      <c r="Z8" s="134"/>
      <c r="AA8" s="134"/>
    </row>
    <row r="9" spans="1:27" x14ac:dyDescent="0.45">
      <c r="A9" s="124"/>
      <c r="B9" s="16" t="s">
        <v>3</v>
      </c>
      <c r="C9" s="87" t="s">
        <v>78</v>
      </c>
      <c r="D9" s="78">
        <f t="shared" ref="D9:D17" si="7">$D$7</f>
        <v>500000</v>
      </c>
      <c r="E9" s="79" t="s">
        <v>14</v>
      </c>
      <c r="F9" s="77">
        <f>VLOOKUP(E9,Segéd!$I$2:$K$7,2,FALSE)</f>
        <v>0.15</v>
      </c>
      <c r="G9" s="28">
        <f>VLOOKUP(E9,Segéd!$I$2:$K$7,3,FALSE)</f>
        <v>0.185</v>
      </c>
      <c r="H9" s="21">
        <f t="shared" si="0"/>
        <v>0</v>
      </c>
      <c r="I9" s="21">
        <f t="shared" si="1"/>
        <v>92500</v>
      </c>
      <c r="J9" s="21">
        <f t="shared" si="2"/>
        <v>616666.66666666674</v>
      </c>
      <c r="K9" s="21">
        <f>IF('Családi kedvezmény'!G8&lt;=SZJA_kedvezmeny_kalkulator!J9,'Családi kedvezmény'!G8,J9)</f>
        <v>133330</v>
      </c>
      <c r="L9" s="139"/>
      <c r="M9" s="15" t="s">
        <v>3</v>
      </c>
      <c r="N9" s="80">
        <v>500000</v>
      </c>
      <c r="O9" s="79" t="s">
        <v>14</v>
      </c>
      <c r="P9" s="37">
        <f>VLOOKUP(O9,Segéd!$N$3:$P$5,2,FALSE)</f>
        <v>0.15</v>
      </c>
      <c r="Q9" s="37">
        <f>VLOOKUP(O9,Segéd!$N$3:$P$5,3,FALSE)</f>
        <v>0.185</v>
      </c>
      <c r="R9" s="24">
        <f t="shared" si="3"/>
        <v>75000</v>
      </c>
      <c r="S9" s="24">
        <f t="shared" si="4"/>
        <v>92500</v>
      </c>
      <c r="T9" s="24">
        <f t="shared" si="5"/>
        <v>1116666.6666666667</v>
      </c>
      <c r="U9" s="24">
        <f>IF(K9&lt;='Családi kedvezmény'!G8,'Családi kedvezmény'!G8-SZJA_kedvezmeny_kalkulator!K9,0)</f>
        <v>0</v>
      </c>
      <c r="V9" s="24">
        <f t="shared" si="6"/>
        <v>0</v>
      </c>
      <c r="W9" s="62"/>
      <c r="X9" s="134"/>
      <c r="Y9" s="134"/>
      <c r="Z9" s="134"/>
      <c r="AA9" s="134"/>
    </row>
    <row r="10" spans="1:27" x14ac:dyDescent="0.45">
      <c r="A10" s="124"/>
      <c r="B10" s="16" t="s">
        <v>4</v>
      </c>
      <c r="C10" s="87" t="s">
        <v>78</v>
      </c>
      <c r="D10" s="78">
        <f t="shared" si="7"/>
        <v>500000</v>
      </c>
      <c r="E10" s="79" t="s">
        <v>14</v>
      </c>
      <c r="F10" s="77">
        <f>VLOOKUP(E10,Segéd!$I$2:$K$7,2,FALSE)</f>
        <v>0.15</v>
      </c>
      <c r="G10" s="28">
        <f>VLOOKUP(E10,Segéd!$I$2:$K$7,3,FALSE)</f>
        <v>0.185</v>
      </c>
      <c r="H10" s="21">
        <f t="shared" si="0"/>
        <v>0</v>
      </c>
      <c r="I10" s="21">
        <f t="shared" si="1"/>
        <v>92500</v>
      </c>
      <c r="J10" s="21">
        <f t="shared" si="2"/>
        <v>616666.66666666674</v>
      </c>
      <c r="K10" s="21">
        <f>IF('Családi kedvezmény'!G9&lt;=SZJA_kedvezmeny_kalkulator!J10,'Családi kedvezmény'!G9,J10)</f>
        <v>133330</v>
      </c>
      <c r="L10" s="139"/>
      <c r="M10" s="15" t="s">
        <v>4</v>
      </c>
      <c r="N10" s="80">
        <v>500000</v>
      </c>
      <c r="O10" s="79" t="s">
        <v>14</v>
      </c>
      <c r="P10" s="37">
        <f>VLOOKUP(O10,Segéd!$N$3:$P$5,2,FALSE)</f>
        <v>0.15</v>
      </c>
      <c r="Q10" s="37">
        <f>VLOOKUP(O10,Segéd!$N$3:$P$5,3,FALSE)</f>
        <v>0.185</v>
      </c>
      <c r="R10" s="24">
        <f t="shared" si="3"/>
        <v>75000</v>
      </c>
      <c r="S10" s="24">
        <f t="shared" si="4"/>
        <v>92500</v>
      </c>
      <c r="T10" s="24">
        <f t="shared" si="5"/>
        <v>1116666.6666666667</v>
      </c>
      <c r="U10" s="24">
        <f>IF(K10&lt;='Családi kedvezmény'!G9,'Családi kedvezmény'!G9-SZJA_kedvezmeny_kalkulator!K10,0)</f>
        <v>0</v>
      </c>
      <c r="V10" s="24">
        <f t="shared" si="6"/>
        <v>0</v>
      </c>
      <c r="W10" s="62"/>
      <c r="X10" s="134"/>
      <c r="Y10" s="134"/>
      <c r="Z10" s="134"/>
      <c r="AA10" s="134"/>
    </row>
    <row r="11" spans="1:27" ht="14.45" customHeight="1" x14ac:dyDescent="0.45">
      <c r="A11" s="124"/>
      <c r="B11" s="16" t="s">
        <v>5</v>
      </c>
      <c r="C11" s="87" t="s">
        <v>78</v>
      </c>
      <c r="D11" s="78">
        <f t="shared" si="7"/>
        <v>500000</v>
      </c>
      <c r="E11" s="79" t="s">
        <v>14</v>
      </c>
      <c r="F11" s="77">
        <f>VLOOKUP(E11,Segéd!$I$2:$K$7,2,FALSE)</f>
        <v>0.15</v>
      </c>
      <c r="G11" s="28">
        <f>VLOOKUP(E11,Segéd!$I$2:$K$7,3,FALSE)</f>
        <v>0.185</v>
      </c>
      <c r="H11" s="21">
        <f t="shared" si="0"/>
        <v>0</v>
      </c>
      <c r="I11" s="21">
        <f t="shared" si="1"/>
        <v>92500</v>
      </c>
      <c r="J11" s="21">
        <f t="shared" si="2"/>
        <v>616666.66666666674</v>
      </c>
      <c r="K11" s="21">
        <f>IF('Családi kedvezmény'!G10&lt;=SZJA_kedvezmeny_kalkulator!J11,'Családi kedvezmény'!G10,J11)</f>
        <v>133330</v>
      </c>
      <c r="L11" s="139"/>
      <c r="M11" s="15" t="s">
        <v>5</v>
      </c>
      <c r="N11" s="80">
        <v>500000</v>
      </c>
      <c r="O11" s="79" t="s">
        <v>14</v>
      </c>
      <c r="P11" s="37">
        <f>VLOOKUP(O11,Segéd!$N$3:$P$5,2,FALSE)</f>
        <v>0.15</v>
      </c>
      <c r="Q11" s="37">
        <f>VLOOKUP(O11,Segéd!$N$3:$P$5,3,FALSE)</f>
        <v>0.185</v>
      </c>
      <c r="R11" s="24">
        <f t="shared" si="3"/>
        <v>75000</v>
      </c>
      <c r="S11" s="24">
        <f t="shared" si="4"/>
        <v>92500</v>
      </c>
      <c r="T11" s="24">
        <f t="shared" si="5"/>
        <v>1116666.6666666667</v>
      </c>
      <c r="U11" s="24">
        <f>IF(K11&lt;='Családi kedvezmény'!G10,'Családi kedvezmény'!G10-SZJA_kedvezmeny_kalkulator!K11,0)</f>
        <v>0</v>
      </c>
      <c r="V11" s="24">
        <f t="shared" si="6"/>
        <v>0</v>
      </c>
      <c r="W11" s="62"/>
      <c r="X11" s="134" t="s">
        <v>21</v>
      </c>
      <c r="Y11" s="134"/>
      <c r="Z11" s="134"/>
      <c r="AA11" s="134"/>
    </row>
    <row r="12" spans="1:27" x14ac:dyDescent="0.45">
      <c r="A12" s="124"/>
      <c r="B12" s="16" t="s">
        <v>6</v>
      </c>
      <c r="C12" s="87" t="s">
        <v>78</v>
      </c>
      <c r="D12" s="78">
        <f t="shared" si="7"/>
        <v>500000</v>
      </c>
      <c r="E12" s="79" t="s">
        <v>14</v>
      </c>
      <c r="F12" s="77">
        <f>VLOOKUP(E12,Segéd!$I$2:$K$7,2,FALSE)</f>
        <v>0.15</v>
      </c>
      <c r="G12" s="28">
        <f>VLOOKUP(E12,Segéd!$I$2:$K$7,3,FALSE)</f>
        <v>0.185</v>
      </c>
      <c r="H12" s="21">
        <f t="shared" si="0"/>
        <v>0</v>
      </c>
      <c r="I12" s="21">
        <f t="shared" si="1"/>
        <v>92500</v>
      </c>
      <c r="J12" s="21">
        <f t="shared" si="2"/>
        <v>616666.66666666674</v>
      </c>
      <c r="K12" s="21">
        <f>IF('Családi kedvezmény'!G11&lt;=SZJA_kedvezmeny_kalkulator!J12,'Családi kedvezmény'!G11,J12)</f>
        <v>133330</v>
      </c>
      <c r="L12" s="139"/>
      <c r="M12" s="15" t="s">
        <v>6</v>
      </c>
      <c r="N12" s="80">
        <v>500000</v>
      </c>
      <c r="O12" s="79" t="s">
        <v>14</v>
      </c>
      <c r="P12" s="37">
        <f>VLOOKUP(O12,Segéd!$N$3:$P$5,2,FALSE)</f>
        <v>0.15</v>
      </c>
      <c r="Q12" s="37">
        <f>VLOOKUP(O12,Segéd!$N$3:$P$5,3,FALSE)</f>
        <v>0.185</v>
      </c>
      <c r="R12" s="24">
        <f t="shared" si="3"/>
        <v>75000</v>
      </c>
      <c r="S12" s="24">
        <f t="shared" si="4"/>
        <v>92500</v>
      </c>
      <c r="T12" s="24">
        <f t="shared" si="5"/>
        <v>1116666.6666666667</v>
      </c>
      <c r="U12" s="24">
        <f>IF(K12&lt;='Családi kedvezmény'!G11,'Családi kedvezmény'!G11-SZJA_kedvezmeny_kalkulator!K12,0)</f>
        <v>0</v>
      </c>
      <c r="V12" s="24">
        <f t="shared" si="6"/>
        <v>0</v>
      </c>
      <c r="W12" s="62"/>
      <c r="X12" s="134"/>
      <c r="Y12" s="134"/>
      <c r="Z12" s="134"/>
      <c r="AA12" s="134"/>
    </row>
    <row r="13" spans="1:27" x14ac:dyDescent="0.45">
      <c r="A13" s="124"/>
      <c r="B13" s="16" t="s">
        <v>7</v>
      </c>
      <c r="C13" s="87" t="s">
        <v>78</v>
      </c>
      <c r="D13" s="78">
        <f t="shared" si="7"/>
        <v>500000</v>
      </c>
      <c r="E13" s="79" t="s">
        <v>14</v>
      </c>
      <c r="F13" s="77">
        <f>VLOOKUP(E13,Segéd!$I$2:$K$7,2,FALSE)</f>
        <v>0.15</v>
      </c>
      <c r="G13" s="28">
        <f>VLOOKUP(E13,Segéd!$I$2:$K$7,3,FALSE)</f>
        <v>0.185</v>
      </c>
      <c r="H13" s="21">
        <f t="shared" si="0"/>
        <v>0</v>
      </c>
      <c r="I13" s="21">
        <f t="shared" si="1"/>
        <v>92500</v>
      </c>
      <c r="J13" s="21">
        <f t="shared" si="2"/>
        <v>616666.66666666674</v>
      </c>
      <c r="K13" s="21">
        <f>IF('Családi kedvezmény'!G12&lt;=SZJA_kedvezmeny_kalkulator!J13,'Családi kedvezmény'!G12,J13)</f>
        <v>133330</v>
      </c>
      <c r="L13" s="139"/>
      <c r="M13" s="15" t="s">
        <v>7</v>
      </c>
      <c r="N13" s="80">
        <v>500000</v>
      </c>
      <c r="O13" s="79" t="s">
        <v>14</v>
      </c>
      <c r="P13" s="37">
        <f>VLOOKUP(O13,Segéd!$N$3:$P$5,2,FALSE)</f>
        <v>0.15</v>
      </c>
      <c r="Q13" s="37">
        <f>VLOOKUP(O13,Segéd!$N$3:$P$5,3,FALSE)</f>
        <v>0.185</v>
      </c>
      <c r="R13" s="24">
        <f t="shared" si="3"/>
        <v>75000</v>
      </c>
      <c r="S13" s="24">
        <f t="shared" si="4"/>
        <v>92500</v>
      </c>
      <c r="T13" s="24">
        <f t="shared" si="5"/>
        <v>1116666.6666666667</v>
      </c>
      <c r="U13" s="24">
        <f>IF(K13&lt;='Családi kedvezmény'!G12,'Családi kedvezmény'!G12-SZJA_kedvezmeny_kalkulator!K13,0)</f>
        <v>0</v>
      </c>
      <c r="V13" s="24">
        <f t="shared" si="6"/>
        <v>0</v>
      </c>
      <c r="W13" s="62"/>
      <c r="X13" s="134"/>
      <c r="Y13" s="134"/>
      <c r="Z13" s="134"/>
      <c r="AA13" s="134"/>
    </row>
    <row r="14" spans="1:27" x14ac:dyDescent="0.45">
      <c r="A14" s="124"/>
      <c r="B14" s="16" t="s">
        <v>8</v>
      </c>
      <c r="C14" s="87" t="s">
        <v>78</v>
      </c>
      <c r="D14" s="78">
        <f t="shared" si="7"/>
        <v>500000</v>
      </c>
      <c r="E14" s="79" t="s">
        <v>14</v>
      </c>
      <c r="F14" s="77">
        <f>VLOOKUP(E14,Segéd!$I$2:$K$7,2,FALSE)</f>
        <v>0.15</v>
      </c>
      <c r="G14" s="28">
        <f>VLOOKUP(E14,Segéd!$I$2:$K$7,3,FALSE)</f>
        <v>0.185</v>
      </c>
      <c r="H14" s="21">
        <f t="shared" si="0"/>
        <v>0</v>
      </c>
      <c r="I14" s="21">
        <f t="shared" si="1"/>
        <v>92500</v>
      </c>
      <c r="J14" s="21">
        <f t="shared" si="2"/>
        <v>616666.66666666674</v>
      </c>
      <c r="K14" s="21">
        <f>IF('Családi kedvezmény'!G13&lt;=SZJA_kedvezmeny_kalkulator!J14,'Családi kedvezmény'!G13,J14)</f>
        <v>133330</v>
      </c>
      <c r="L14" s="139"/>
      <c r="M14" s="15" t="s">
        <v>8</v>
      </c>
      <c r="N14" s="80">
        <v>500000</v>
      </c>
      <c r="O14" s="79" t="s">
        <v>14</v>
      </c>
      <c r="P14" s="37">
        <f>VLOOKUP(O14,Segéd!$N$3:$P$5,2,FALSE)</f>
        <v>0.15</v>
      </c>
      <c r="Q14" s="37">
        <f>VLOOKUP(O14,Segéd!$N$3:$P$5,3,FALSE)</f>
        <v>0.185</v>
      </c>
      <c r="R14" s="24">
        <f t="shared" si="3"/>
        <v>75000</v>
      </c>
      <c r="S14" s="24">
        <f t="shared" si="4"/>
        <v>92500</v>
      </c>
      <c r="T14" s="24">
        <f t="shared" si="5"/>
        <v>1116666.6666666667</v>
      </c>
      <c r="U14" s="24">
        <f>IF(K14&lt;='Családi kedvezmény'!G13,'Családi kedvezmény'!G13-SZJA_kedvezmeny_kalkulator!K14,0)</f>
        <v>0</v>
      </c>
      <c r="V14" s="24">
        <f t="shared" si="6"/>
        <v>0</v>
      </c>
      <c r="W14" s="62"/>
      <c r="X14" s="134"/>
      <c r="Y14" s="134"/>
      <c r="Z14" s="134"/>
      <c r="AA14" s="134"/>
    </row>
    <row r="15" spans="1:27" ht="16.5" customHeight="1" x14ac:dyDescent="0.45">
      <c r="A15" s="124"/>
      <c r="B15" s="16" t="s">
        <v>9</v>
      </c>
      <c r="C15" s="87" t="s">
        <v>78</v>
      </c>
      <c r="D15" s="78">
        <f t="shared" si="7"/>
        <v>500000</v>
      </c>
      <c r="E15" s="79" t="s">
        <v>14</v>
      </c>
      <c r="F15" s="77">
        <f>VLOOKUP(E15,Segéd!$I$2:$K$7,2,FALSE)</f>
        <v>0.15</v>
      </c>
      <c r="G15" s="28">
        <f>VLOOKUP(E15,Segéd!$I$2:$K$7,3,FALSE)</f>
        <v>0.185</v>
      </c>
      <c r="H15" s="21">
        <f t="shared" si="0"/>
        <v>0</v>
      </c>
      <c r="I15" s="21">
        <f t="shared" si="1"/>
        <v>92500</v>
      </c>
      <c r="J15" s="21">
        <f t="shared" si="2"/>
        <v>616666.66666666674</v>
      </c>
      <c r="K15" s="21">
        <f>IF('Családi kedvezmény'!G14&lt;=SZJA_kedvezmeny_kalkulator!J15,'Családi kedvezmény'!G14,J15)</f>
        <v>133330</v>
      </c>
      <c r="L15" s="139"/>
      <c r="M15" s="15" t="s">
        <v>9</v>
      </c>
      <c r="N15" s="80">
        <v>500000</v>
      </c>
      <c r="O15" s="79" t="s">
        <v>14</v>
      </c>
      <c r="P15" s="37">
        <f>VLOOKUP(O15,Segéd!$N$3:$P$5,2,FALSE)</f>
        <v>0.15</v>
      </c>
      <c r="Q15" s="37">
        <f>VLOOKUP(O15,Segéd!$N$3:$P$5,3,FALSE)</f>
        <v>0.185</v>
      </c>
      <c r="R15" s="24">
        <f t="shared" si="3"/>
        <v>75000</v>
      </c>
      <c r="S15" s="24">
        <f t="shared" si="4"/>
        <v>92500</v>
      </c>
      <c r="T15" s="24">
        <f t="shared" si="5"/>
        <v>1116666.6666666667</v>
      </c>
      <c r="U15" s="24">
        <f>IF(K15&lt;='Családi kedvezmény'!G14,'Családi kedvezmény'!G14-SZJA_kedvezmeny_kalkulator!K15,0)</f>
        <v>0</v>
      </c>
      <c r="V15" s="24">
        <f t="shared" si="6"/>
        <v>0</v>
      </c>
      <c r="W15" s="62"/>
      <c r="X15" s="134"/>
      <c r="Y15" s="134"/>
      <c r="Z15" s="134"/>
      <c r="AA15" s="134"/>
    </row>
    <row r="16" spans="1:27" x14ac:dyDescent="0.45">
      <c r="A16" s="124"/>
      <c r="B16" s="16" t="s">
        <v>10</v>
      </c>
      <c r="C16" s="87" t="s">
        <v>78</v>
      </c>
      <c r="D16" s="78">
        <f t="shared" si="7"/>
        <v>500000</v>
      </c>
      <c r="E16" s="79" t="s">
        <v>14</v>
      </c>
      <c r="F16" s="77">
        <f>VLOOKUP(E16,Segéd!$I$2:$K$7,2,FALSE)</f>
        <v>0.15</v>
      </c>
      <c r="G16" s="28">
        <f>VLOOKUP(E16,Segéd!$I$2:$K$7,3,FALSE)</f>
        <v>0.185</v>
      </c>
      <c r="H16" s="21">
        <f t="shared" si="0"/>
        <v>0</v>
      </c>
      <c r="I16" s="21">
        <f t="shared" si="1"/>
        <v>92500</v>
      </c>
      <c r="J16" s="21">
        <f t="shared" si="2"/>
        <v>616666.66666666674</v>
      </c>
      <c r="K16" s="21">
        <f>IF('Családi kedvezmény'!G15&lt;=SZJA_kedvezmeny_kalkulator!J16,'Családi kedvezmény'!G15,J16)</f>
        <v>133330</v>
      </c>
      <c r="L16" s="139"/>
      <c r="M16" s="15" t="s">
        <v>10</v>
      </c>
      <c r="N16" s="80">
        <v>500000</v>
      </c>
      <c r="O16" s="79" t="s">
        <v>14</v>
      </c>
      <c r="P16" s="37">
        <f>VLOOKUP(O16,Segéd!$N$3:$P$5,2,FALSE)</f>
        <v>0.15</v>
      </c>
      <c r="Q16" s="37">
        <f>VLOOKUP(O16,Segéd!$N$3:$P$5,3,FALSE)</f>
        <v>0.185</v>
      </c>
      <c r="R16" s="24">
        <f t="shared" si="3"/>
        <v>75000</v>
      </c>
      <c r="S16" s="24">
        <f t="shared" si="4"/>
        <v>92500</v>
      </c>
      <c r="T16" s="24">
        <f t="shared" si="5"/>
        <v>1116666.6666666667</v>
      </c>
      <c r="U16" s="24">
        <f>IF(K16&lt;='Családi kedvezmény'!G15,'Családi kedvezmény'!G15-SZJA_kedvezmeny_kalkulator!K16,0)</f>
        <v>0</v>
      </c>
      <c r="V16" s="24">
        <f t="shared" si="6"/>
        <v>0</v>
      </c>
      <c r="W16" s="62"/>
      <c r="X16" s="134"/>
      <c r="Y16" s="134"/>
      <c r="Z16" s="134"/>
      <c r="AA16" s="134"/>
    </row>
    <row r="17" spans="1:75" x14ac:dyDescent="0.45">
      <c r="A17" s="124"/>
      <c r="B17" s="16" t="s">
        <v>11</v>
      </c>
      <c r="C17" s="87" t="s">
        <v>78</v>
      </c>
      <c r="D17" s="78">
        <f t="shared" si="7"/>
        <v>500000</v>
      </c>
      <c r="E17" s="79" t="s">
        <v>14</v>
      </c>
      <c r="F17" s="77">
        <f>VLOOKUP(E17,Segéd!$I$2:$K$7,2,FALSE)</f>
        <v>0.15</v>
      </c>
      <c r="G17" s="28">
        <f>VLOOKUP(E17,Segéd!$I$2:$K$7,3,FALSE)</f>
        <v>0.185</v>
      </c>
      <c r="H17" s="21">
        <f t="shared" si="0"/>
        <v>0</v>
      </c>
      <c r="I17" s="21">
        <f t="shared" si="1"/>
        <v>92500</v>
      </c>
      <c r="J17" s="21">
        <f t="shared" si="2"/>
        <v>616666.66666666674</v>
      </c>
      <c r="K17" s="21">
        <f>IF('Családi kedvezmény'!G16&lt;=SZJA_kedvezmeny_kalkulator!J17,'Családi kedvezmény'!G16,J17)</f>
        <v>133330</v>
      </c>
      <c r="L17" s="139"/>
      <c r="M17" s="15" t="s">
        <v>11</v>
      </c>
      <c r="N17" s="80">
        <v>500000</v>
      </c>
      <c r="O17" s="79" t="s">
        <v>14</v>
      </c>
      <c r="P17" s="37">
        <f>VLOOKUP(O17,Segéd!$N$3:$P$5,2,FALSE)</f>
        <v>0.15</v>
      </c>
      <c r="Q17" s="37">
        <f>VLOOKUP(O17,Segéd!$N$3:$P$5,3,FALSE)</f>
        <v>0.185</v>
      </c>
      <c r="R17" s="24">
        <f t="shared" si="3"/>
        <v>75000</v>
      </c>
      <c r="S17" s="24">
        <f t="shared" si="4"/>
        <v>92500</v>
      </c>
      <c r="T17" s="24">
        <f t="shared" si="5"/>
        <v>1116666.6666666667</v>
      </c>
      <c r="U17" s="24">
        <f>IF(K17&lt;='Családi kedvezmény'!G16,'Családi kedvezmény'!G16-SZJA_kedvezmeny_kalkulator!K17,0)</f>
        <v>0</v>
      </c>
      <c r="V17" s="24">
        <f t="shared" si="6"/>
        <v>0</v>
      </c>
      <c r="W17" s="62"/>
      <c r="Y17" s="62"/>
    </row>
    <row r="18" spans="1:75" ht="14.45" customHeight="1" x14ac:dyDescent="0.45">
      <c r="A18" s="124"/>
      <c r="B18" s="16" t="s">
        <v>12</v>
      </c>
      <c r="C18" s="87" t="s">
        <v>78</v>
      </c>
      <c r="D18" s="78">
        <v>500000</v>
      </c>
      <c r="E18" s="79" t="s">
        <v>14</v>
      </c>
      <c r="F18" s="77">
        <f>VLOOKUP(E18,Segéd!$I$2:$K$7,2,FALSE)</f>
        <v>0.15</v>
      </c>
      <c r="G18" s="28">
        <f>VLOOKUP(E18,Segéd!$I$2:$K$7,3,FALSE)</f>
        <v>0.185</v>
      </c>
      <c r="H18" s="21">
        <f t="shared" si="0"/>
        <v>0</v>
      </c>
      <c r="I18" s="21">
        <f t="shared" si="1"/>
        <v>92500</v>
      </c>
      <c r="J18" s="21">
        <f t="shared" si="2"/>
        <v>616666.66666666674</v>
      </c>
      <c r="K18" s="21">
        <f>IF('Családi kedvezmény'!G17&lt;=SZJA_kedvezmeny_kalkulator!J18,'Családi kedvezmény'!G17,J18)</f>
        <v>133330</v>
      </c>
      <c r="L18" s="139"/>
      <c r="M18" s="15" t="s">
        <v>12</v>
      </c>
      <c r="N18" s="80">
        <v>500000</v>
      </c>
      <c r="O18" s="79" t="s">
        <v>14</v>
      </c>
      <c r="P18" s="37">
        <f>VLOOKUP(O18,Segéd!$N$3:$P$5,2,FALSE)</f>
        <v>0.15</v>
      </c>
      <c r="Q18" s="37">
        <f>VLOOKUP(O18,Segéd!$N$3:$P$5,3,FALSE)</f>
        <v>0.185</v>
      </c>
      <c r="R18" s="24">
        <f t="shared" si="3"/>
        <v>75000</v>
      </c>
      <c r="S18" s="24">
        <f t="shared" si="4"/>
        <v>92500</v>
      </c>
      <c r="T18" s="24">
        <f t="shared" si="5"/>
        <v>1116666.6666666667</v>
      </c>
      <c r="U18" s="24">
        <f>IF(K18&lt;='Családi kedvezmény'!G17,'Családi kedvezmény'!G17-SZJA_kedvezmeny_kalkulator!K18,0)</f>
        <v>0</v>
      </c>
      <c r="V18" s="24">
        <f t="shared" si="6"/>
        <v>0</v>
      </c>
      <c r="W18" s="62"/>
      <c r="X18" s="140" t="s">
        <v>80</v>
      </c>
      <c r="Y18" s="140"/>
      <c r="Z18" s="140"/>
      <c r="AA18" s="140"/>
    </row>
    <row r="19" spans="1:75" s="20" customFormat="1" x14ac:dyDescent="0.45">
      <c r="A19" s="29"/>
      <c r="B19" s="18" t="s">
        <v>37</v>
      </c>
      <c r="C19" s="18"/>
      <c r="D19" s="35">
        <f>SUM(D7:D18)</f>
        <v>6000000</v>
      </c>
      <c r="E19" s="30"/>
      <c r="F19" s="31"/>
      <c r="G19" s="31"/>
      <c r="H19" s="35">
        <f>SUM(H7:H18)</f>
        <v>0</v>
      </c>
      <c r="I19" s="35">
        <f>SUM(I7:I18)</f>
        <v>1110000</v>
      </c>
      <c r="J19" s="35"/>
      <c r="K19" s="35"/>
      <c r="L19" s="32"/>
      <c r="M19" s="33"/>
      <c r="N19" s="34"/>
      <c r="O19" s="34"/>
      <c r="P19" s="34"/>
      <c r="Q19" s="34"/>
      <c r="R19" s="38">
        <f>SUM(R7:R18)</f>
        <v>900000</v>
      </c>
      <c r="S19" s="38">
        <f>SUM(S7:S18)</f>
        <v>1110000</v>
      </c>
      <c r="T19" s="38"/>
      <c r="U19" s="38"/>
      <c r="V19" s="38"/>
      <c r="W19" s="63"/>
      <c r="X19" s="140"/>
      <c r="Y19" s="140"/>
      <c r="Z19" s="140"/>
      <c r="AA19" s="140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</row>
    <row r="20" spans="1:75" x14ac:dyDescent="0.45">
      <c r="B20" s="82" t="s">
        <v>76</v>
      </c>
      <c r="C20" s="82"/>
      <c r="X20" s="140"/>
      <c r="Y20" s="140"/>
      <c r="Z20" s="140"/>
      <c r="AA20" s="140"/>
    </row>
    <row r="21" spans="1:75" x14ac:dyDescent="0.45">
      <c r="B21" s="82"/>
      <c r="C21" s="82"/>
      <c r="X21" s="140"/>
      <c r="Y21" s="140"/>
      <c r="Z21" s="140"/>
      <c r="AA21" s="140"/>
    </row>
    <row r="22" spans="1:75" ht="30.6" customHeight="1" x14ac:dyDescent="0.45">
      <c r="A22" s="9"/>
      <c r="B22" s="127" t="s">
        <v>68</v>
      </c>
      <c r="C22" s="127"/>
      <c r="D22" s="127"/>
      <c r="E22" s="76">
        <v>1</v>
      </c>
      <c r="F22" s="7"/>
      <c r="I22" s="90"/>
      <c r="X22" s="140"/>
      <c r="Y22" s="140"/>
      <c r="Z22" s="140"/>
      <c r="AA22" s="140"/>
    </row>
    <row r="23" spans="1:75" ht="26" customHeight="1" x14ac:dyDescent="0.45">
      <c r="A23" s="9"/>
      <c r="B23" s="74" t="s">
        <v>67</v>
      </c>
      <c r="C23" s="74"/>
      <c r="D23" s="75"/>
      <c r="E23" s="75"/>
      <c r="F23" s="76">
        <v>0</v>
      </c>
      <c r="X23" s="140"/>
      <c r="Y23" s="140"/>
      <c r="Z23" s="140"/>
      <c r="AA23" s="140"/>
    </row>
    <row r="24" spans="1:75" ht="42.95" customHeight="1" x14ac:dyDescent="0.45">
      <c r="B24" s="137" t="s">
        <v>102</v>
      </c>
      <c r="C24" s="137"/>
      <c r="D24" s="137"/>
      <c r="E24" s="137"/>
      <c r="F24" s="136">
        <f>'Családi kedvezmény'!H18</f>
        <v>240000</v>
      </c>
      <c r="G24" s="136"/>
      <c r="H24" s="25"/>
      <c r="X24" s="140"/>
      <c r="Y24" s="140"/>
      <c r="Z24" s="140"/>
      <c r="AA24" s="140"/>
    </row>
    <row r="25" spans="1:75" x14ac:dyDescent="0.45">
      <c r="X25" s="140"/>
      <c r="Y25" s="140"/>
      <c r="Z25" s="140"/>
      <c r="AA25" s="140"/>
    </row>
    <row r="26" spans="1:75" s="42" customFormat="1" ht="25.5" x14ac:dyDescent="0.75">
      <c r="B26" s="47" t="s">
        <v>38</v>
      </c>
      <c r="C26" s="47"/>
      <c r="F26" s="44"/>
      <c r="G26" s="44"/>
      <c r="M26" s="45"/>
      <c r="N26" s="46"/>
      <c r="O26" s="46"/>
      <c r="P26" s="46"/>
      <c r="Q26" s="46"/>
      <c r="W26" s="39"/>
      <c r="X26" s="140"/>
      <c r="Y26" s="140"/>
      <c r="Z26" s="140"/>
      <c r="AA26" s="140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</row>
    <row r="27" spans="1:75" s="42" customFormat="1" x14ac:dyDescent="0.45">
      <c r="B27" s="43" t="s">
        <v>71</v>
      </c>
      <c r="C27" s="43"/>
      <c r="F27" s="130">
        <f>H19+R19</f>
        <v>900000</v>
      </c>
      <c r="G27" s="130"/>
      <c r="M27" s="45"/>
      <c r="N27" s="46"/>
      <c r="O27" s="46"/>
      <c r="P27" s="46"/>
      <c r="Q27" s="46"/>
      <c r="W27" s="39"/>
      <c r="X27" s="140"/>
      <c r="Y27" s="140"/>
      <c r="Z27" s="140"/>
      <c r="AA27" s="140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</row>
    <row r="28" spans="1:75" s="42" customFormat="1" x14ac:dyDescent="0.45">
      <c r="B28" s="43" t="s">
        <v>72</v>
      </c>
      <c r="C28" s="43"/>
      <c r="F28" s="130">
        <f>I19+S19</f>
        <v>2220000</v>
      </c>
      <c r="G28" s="130"/>
      <c r="M28" s="45"/>
      <c r="N28" s="46"/>
      <c r="O28" s="46"/>
      <c r="P28" s="46"/>
      <c r="Q28" s="46"/>
      <c r="W28" s="39"/>
      <c r="X28" s="140"/>
      <c r="Y28" s="140"/>
      <c r="Z28" s="140"/>
      <c r="AA28" s="140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</row>
    <row r="29" spans="1:75" s="42" customFormat="1" ht="33.75" customHeight="1" x14ac:dyDescent="0.45">
      <c r="B29" s="138" t="s">
        <v>73</v>
      </c>
      <c r="C29" s="138"/>
      <c r="D29" s="138"/>
      <c r="E29" s="138"/>
      <c r="F29" s="130">
        <f>F27+F28</f>
        <v>3120000</v>
      </c>
      <c r="G29" s="130"/>
      <c r="H29" s="44"/>
      <c r="M29" s="45"/>
      <c r="N29" s="46"/>
      <c r="O29" s="46"/>
      <c r="P29" s="46"/>
      <c r="Q29" s="46"/>
      <c r="W29" s="39"/>
      <c r="X29" s="141" t="s">
        <v>81</v>
      </c>
      <c r="Y29" s="141"/>
      <c r="Z29" s="141"/>
      <c r="AA29" s="141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</row>
    <row r="30" spans="1:75" s="42" customFormat="1" ht="56.45" customHeight="1" x14ac:dyDescent="0.45">
      <c r="B30" s="129" t="s">
        <v>39</v>
      </c>
      <c r="C30" s="129"/>
      <c r="D30" s="129"/>
      <c r="E30" s="129"/>
      <c r="F30" s="56"/>
      <c r="G30" s="57">
        <f>F27-F24</f>
        <v>660000</v>
      </c>
      <c r="H30" s="135" t="str">
        <f>IF(G30&lt;0,Segéd!B11,Segéd!B12)</f>
        <v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v>
      </c>
      <c r="I30" s="135"/>
      <c r="J30" s="135"/>
      <c r="K30" s="135"/>
      <c r="L30" s="135"/>
      <c r="M30" s="135"/>
      <c r="N30" s="135"/>
      <c r="O30" s="135"/>
      <c r="P30" s="135"/>
      <c r="Q30" s="135"/>
      <c r="W30" s="39"/>
      <c r="X30" s="141"/>
      <c r="Y30" s="141"/>
      <c r="Z30" s="141"/>
      <c r="AA30" s="141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</row>
    <row r="31" spans="1:75" s="42" customFormat="1" ht="29.25" customHeight="1" thickBot="1" x14ac:dyDescent="0.5">
      <c r="B31" s="143" t="s">
        <v>44</v>
      </c>
      <c r="C31" s="143"/>
      <c r="D31" s="143"/>
      <c r="E31" s="143"/>
      <c r="F31" s="69"/>
      <c r="G31" s="70">
        <f>IF(G30&lt;0,(F28+G30),F28)</f>
        <v>2220000</v>
      </c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W31" s="39"/>
      <c r="X31" s="141"/>
      <c r="Y31" s="141"/>
      <c r="Z31" s="141"/>
      <c r="AA31" s="141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</row>
    <row r="32" spans="1:75" s="42" customFormat="1" x14ac:dyDescent="0.45">
      <c r="B32" s="45"/>
      <c r="C32" s="45"/>
      <c r="F32" s="44"/>
      <c r="G32" s="44"/>
      <c r="M32" s="45"/>
      <c r="N32" s="46"/>
      <c r="O32" s="46"/>
      <c r="P32" s="46"/>
      <c r="Q32" s="46"/>
      <c r="W32" s="39"/>
      <c r="X32" s="141"/>
      <c r="Y32" s="141"/>
      <c r="Z32" s="141"/>
      <c r="AA32" s="141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</row>
    <row r="33" spans="2:75" s="42" customFormat="1" ht="18" x14ac:dyDescent="0.55000000000000004">
      <c r="B33" s="64" t="str">
        <f>IF($F$24&lt;$F$29,"Adóoptimalizálási javaslat:","")</f>
        <v>Adóoptimalizálási javaslat:</v>
      </c>
      <c r="C33" s="64"/>
      <c r="F33" s="44"/>
      <c r="G33" s="44"/>
      <c r="M33" s="45"/>
      <c r="N33" s="46"/>
      <c r="O33" s="46"/>
      <c r="P33" s="46"/>
      <c r="Q33" s="46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</row>
    <row r="34" spans="2:75" s="42" customFormat="1" x14ac:dyDescent="0.45">
      <c r="B34" s="129" t="s">
        <v>47</v>
      </c>
      <c r="C34" s="129"/>
      <c r="D34" s="129"/>
      <c r="E34" s="129"/>
      <c r="F34" s="44"/>
      <c r="G34" s="57">
        <f>F24</f>
        <v>240000</v>
      </c>
      <c r="M34" s="45"/>
      <c r="N34" s="46"/>
      <c r="O34" s="46"/>
      <c r="P34" s="46"/>
      <c r="Q34" s="46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</row>
    <row r="35" spans="2:75" s="42" customFormat="1" ht="39" customHeight="1" x14ac:dyDescent="0.45">
      <c r="B35" s="131" t="s">
        <v>64</v>
      </c>
      <c r="C35" s="131"/>
      <c r="D35" s="131"/>
      <c r="E35" s="131"/>
      <c r="F35" s="65"/>
      <c r="G35" s="66">
        <f>IF(G34&gt;=H19,H19,G34)</f>
        <v>0</v>
      </c>
      <c r="M35" s="45"/>
      <c r="N35" s="46"/>
      <c r="O35" s="46"/>
      <c r="P35" s="46"/>
      <c r="Q35" s="46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</row>
    <row r="36" spans="2:75" s="42" customFormat="1" ht="51.75" customHeight="1" x14ac:dyDescent="0.45">
      <c r="B36" s="129" t="s">
        <v>57</v>
      </c>
      <c r="C36" s="129"/>
      <c r="D36" s="129"/>
      <c r="E36" s="129"/>
      <c r="F36" s="44"/>
      <c r="G36" s="57">
        <f>G34-G35</f>
        <v>240000</v>
      </c>
      <c r="M36" s="45"/>
      <c r="N36" s="46"/>
      <c r="O36" s="46"/>
      <c r="P36" s="46"/>
      <c r="Q36" s="46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</row>
    <row r="37" spans="2:75" s="42" customFormat="1" ht="51.75" customHeight="1" x14ac:dyDescent="0.45">
      <c r="B37" s="131" t="s">
        <v>58</v>
      </c>
      <c r="C37" s="131"/>
      <c r="D37" s="131"/>
      <c r="E37" s="131"/>
      <c r="F37" s="65"/>
      <c r="G37" s="66">
        <f>IF(G36&gt;=I19,I19,G36)</f>
        <v>240000</v>
      </c>
      <c r="M37" s="45"/>
      <c r="N37" s="46"/>
      <c r="O37" s="46"/>
      <c r="P37" s="46"/>
      <c r="Q37" s="46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</row>
    <row r="38" spans="2:75" s="42" customFormat="1" ht="30.95" customHeight="1" x14ac:dyDescent="0.45">
      <c r="B38" s="129" t="s">
        <v>48</v>
      </c>
      <c r="C38" s="129"/>
      <c r="D38" s="129"/>
      <c r="E38" s="129"/>
      <c r="F38" s="44"/>
      <c r="G38" s="57">
        <f>IF((G37+G35)&lt;G34,G34-G35-G37,0)</f>
        <v>0</v>
      </c>
      <c r="M38" s="45"/>
      <c r="N38" s="46"/>
      <c r="O38" s="46"/>
      <c r="P38" s="46"/>
      <c r="Q38" s="46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</row>
    <row r="39" spans="2:75" s="42" customFormat="1" ht="30.95" customHeight="1" x14ac:dyDescent="0.45">
      <c r="B39" s="129" t="s">
        <v>60</v>
      </c>
      <c r="C39" s="129"/>
      <c r="D39" s="129"/>
      <c r="E39" s="129"/>
      <c r="F39" s="44"/>
      <c r="G39" s="57">
        <f>IF(G38&gt;0,G38,0)</f>
        <v>0</v>
      </c>
      <c r="M39" s="45"/>
      <c r="N39" s="46"/>
      <c r="O39" s="46"/>
      <c r="P39" s="46"/>
      <c r="Q39" s="46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</row>
    <row r="40" spans="2:75" s="42" customFormat="1" ht="30.95" customHeight="1" x14ac:dyDescent="0.45">
      <c r="B40" s="126" t="s">
        <v>61</v>
      </c>
      <c r="C40" s="126"/>
      <c r="D40" s="126"/>
      <c r="E40" s="126"/>
      <c r="F40" s="67"/>
      <c r="G40" s="68">
        <f>IF(G39&gt;=R19,R19,G39)</f>
        <v>0</v>
      </c>
      <c r="M40" s="45"/>
      <c r="N40" s="46"/>
      <c r="O40" s="46"/>
      <c r="P40" s="46"/>
      <c r="Q40" s="46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</row>
    <row r="41" spans="2:75" s="42" customFormat="1" ht="50.45" customHeight="1" x14ac:dyDescent="0.45">
      <c r="B41" s="126" t="s">
        <v>52</v>
      </c>
      <c r="C41" s="126"/>
      <c r="D41" s="126"/>
      <c r="E41" s="126"/>
      <c r="F41" s="67"/>
      <c r="G41" s="68">
        <f>IF(G38&gt;0,R19-G38,R19)</f>
        <v>900000</v>
      </c>
      <c r="H41" s="144" t="str">
        <f>IF(G41&gt;0,Segéd!B15,Segéd!B16)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I41" s="144"/>
      <c r="J41" s="144"/>
      <c r="K41" s="144"/>
      <c r="L41" s="144"/>
      <c r="M41" s="144"/>
      <c r="N41" s="144"/>
      <c r="O41" s="144"/>
      <c r="P41" s="144"/>
      <c r="Q41" s="144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</row>
    <row r="42" spans="2:75" s="42" customFormat="1" ht="31.5" customHeight="1" x14ac:dyDescent="0.45">
      <c r="B42" s="129" t="s">
        <v>63</v>
      </c>
      <c r="C42" s="129"/>
      <c r="D42" s="129"/>
      <c r="E42" s="129"/>
      <c r="F42" s="59"/>
      <c r="G42" s="57">
        <f>G39-G40</f>
        <v>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</row>
    <row r="43" spans="2:75" s="42" customFormat="1" x14ac:dyDescent="0.45">
      <c r="B43" s="126" t="s">
        <v>62</v>
      </c>
      <c r="C43" s="126"/>
      <c r="D43" s="126"/>
      <c r="E43" s="126"/>
      <c r="F43" s="67"/>
      <c r="G43" s="68">
        <f>IF(G42&gt;=S19,S19,G42)</f>
        <v>0</v>
      </c>
      <c r="M43" s="45"/>
      <c r="N43" s="46"/>
      <c r="O43" s="46"/>
      <c r="P43" s="46"/>
      <c r="Q43" s="46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</row>
    <row r="44" spans="2:75" s="42" customFormat="1" ht="14.25" customHeight="1" x14ac:dyDescent="0.45">
      <c r="B44" s="142" t="s">
        <v>66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46"/>
      <c r="Q44" s="46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</row>
    <row r="45" spans="2:75" s="42" customFormat="1" x14ac:dyDescent="0.45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46"/>
      <c r="Q45" s="46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</row>
    <row r="46" spans="2:75" s="42" customFormat="1" x14ac:dyDescent="0.45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46"/>
      <c r="Q46" s="46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</row>
    <row r="47" spans="2:75" s="42" customFormat="1" x14ac:dyDescent="0.4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46"/>
      <c r="Q47" s="46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</row>
    <row r="48" spans="2:75" s="42" customFormat="1" x14ac:dyDescent="0.45">
      <c r="B48" s="45"/>
      <c r="C48" s="45"/>
      <c r="F48" s="44"/>
      <c r="G48" s="44"/>
      <c r="M48" s="45"/>
      <c r="N48" s="46"/>
      <c r="O48" s="46"/>
      <c r="P48" s="46"/>
      <c r="Q48" s="46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</row>
    <row r="49" spans="2:17" s="39" customFormat="1" hidden="1" x14ac:dyDescent="0.45">
      <c r="B49" s="40"/>
      <c r="C49" s="40"/>
      <c r="F49" s="36"/>
      <c r="G49" s="36"/>
      <c r="M49" s="40"/>
      <c r="N49" s="41"/>
      <c r="O49" s="41"/>
      <c r="P49" s="41"/>
      <c r="Q49" s="41"/>
    </row>
    <row r="50" spans="2:17" s="39" customFormat="1" hidden="1" x14ac:dyDescent="0.45">
      <c r="B50" s="40"/>
      <c r="C50" s="40"/>
      <c r="F50" s="36"/>
      <c r="G50" s="36"/>
      <c r="M50" s="40"/>
      <c r="N50" s="41"/>
      <c r="O50" s="41"/>
      <c r="P50" s="41"/>
      <c r="Q50" s="41"/>
    </row>
    <row r="51" spans="2:17" s="39" customFormat="1" hidden="1" x14ac:dyDescent="0.45">
      <c r="B51" s="40"/>
      <c r="C51" s="40"/>
      <c r="F51" s="36"/>
      <c r="G51" s="36"/>
      <c r="M51" s="40"/>
      <c r="N51" s="41"/>
      <c r="O51" s="41"/>
      <c r="P51" s="41"/>
      <c r="Q51" s="41"/>
    </row>
    <row r="52" spans="2:17" s="39" customFormat="1" hidden="1" x14ac:dyDescent="0.45">
      <c r="B52" s="40"/>
      <c r="C52" s="40"/>
      <c r="F52" s="36"/>
      <c r="G52" s="36"/>
      <c r="M52" s="40"/>
      <c r="N52" s="41"/>
      <c r="O52" s="41"/>
      <c r="P52" s="41"/>
      <c r="Q52" s="41"/>
    </row>
    <row r="53" spans="2:17" s="39" customFormat="1" hidden="1" x14ac:dyDescent="0.45">
      <c r="B53" s="40"/>
      <c r="C53" s="40"/>
      <c r="F53" s="36"/>
      <c r="G53" s="36"/>
      <c r="M53" s="40"/>
      <c r="N53" s="41"/>
      <c r="O53" s="41"/>
      <c r="P53" s="41"/>
      <c r="Q53" s="41"/>
    </row>
    <row r="54" spans="2:17" s="39" customFormat="1" hidden="1" x14ac:dyDescent="0.45">
      <c r="B54" s="40"/>
      <c r="C54" s="40"/>
      <c r="F54" s="36"/>
      <c r="G54" s="36"/>
      <c r="M54" s="40"/>
      <c r="N54" s="41"/>
      <c r="O54" s="41"/>
      <c r="P54" s="41"/>
      <c r="Q54" s="41"/>
    </row>
    <row r="55" spans="2:17" s="39" customFormat="1" hidden="1" x14ac:dyDescent="0.45">
      <c r="B55" s="40"/>
      <c r="C55" s="40"/>
      <c r="F55" s="36"/>
      <c r="G55" s="36"/>
      <c r="M55" s="40"/>
      <c r="N55" s="41"/>
      <c r="O55" s="41"/>
      <c r="P55" s="41"/>
      <c r="Q55" s="41"/>
    </row>
    <row r="56" spans="2:17" s="39" customFormat="1" hidden="1" x14ac:dyDescent="0.45">
      <c r="B56" s="40"/>
      <c r="C56" s="40"/>
      <c r="F56" s="36"/>
      <c r="G56" s="36"/>
      <c r="M56" s="40"/>
      <c r="N56" s="41"/>
      <c r="O56" s="41"/>
      <c r="P56" s="41"/>
      <c r="Q56" s="41"/>
    </row>
    <row r="57" spans="2:17" s="39" customFormat="1" hidden="1" x14ac:dyDescent="0.45">
      <c r="B57" s="40"/>
      <c r="C57" s="40"/>
      <c r="F57" s="36"/>
      <c r="G57" s="36"/>
      <c r="M57" s="40"/>
      <c r="N57" s="41"/>
      <c r="O57" s="41"/>
      <c r="P57" s="41"/>
      <c r="Q57" s="41"/>
    </row>
    <row r="58" spans="2:17" s="39" customFormat="1" hidden="1" x14ac:dyDescent="0.45">
      <c r="B58" s="40"/>
      <c r="C58" s="40"/>
      <c r="F58" s="36"/>
      <c r="G58" s="36"/>
      <c r="M58" s="40"/>
      <c r="N58" s="41"/>
      <c r="O58" s="41"/>
      <c r="P58" s="41"/>
      <c r="Q58" s="41"/>
    </row>
    <row r="59" spans="2:17" s="39" customFormat="1" hidden="1" x14ac:dyDescent="0.45">
      <c r="B59" s="40"/>
      <c r="C59" s="40"/>
      <c r="F59" s="36"/>
      <c r="G59" s="36"/>
      <c r="M59" s="40"/>
      <c r="N59" s="41"/>
      <c r="O59" s="41"/>
      <c r="P59" s="41"/>
      <c r="Q59" s="41"/>
    </row>
    <row r="60" spans="2:17" s="39" customFormat="1" hidden="1" x14ac:dyDescent="0.45">
      <c r="B60" s="40"/>
      <c r="C60" s="40"/>
      <c r="F60" s="36"/>
      <c r="G60" s="36"/>
      <c r="M60" s="40"/>
      <c r="N60" s="41"/>
      <c r="O60" s="41"/>
      <c r="P60" s="41"/>
      <c r="Q60" s="41"/>
    </row>
    <row r="61" spans="2:17" s="39" customFormat="1" hidden="1" x14ac:dyDescent="0.45">
      <c r="B61" s="40"/>
      <c r="C61" s="40"/>
      <c r="F61" s="36"/>
      <c r="G61" s="36"/>
      <c r="M61" s="40"/>
      <c r="N61" s="41"/>
      <c r="O61" s="41"/>
      <c r="P61" s="41"/>
      <c r="Q61" s="41"/>
    </row>
    <row r="62" spans="2:17" s="39" customFormat="1" hidden="1" x14ac:dyDescent="0.45">
      <c r="B62" s="40"/>
      <c r="C62" s="40"/>
      <c r="F62" s="36"/>
      <c r="G62" s="36"/>
      <c r="M62" s="40"/>
      <c r="N62" s="41"/>
      <c r="O62" s="41"/>
      <c r="P62" s="41"/>
      <c r="Q62" s="41"/>
    </row>
    <row r="63" spans="2:17" s="39" customFormat="1" hidden="1" x14ac:dyDescent="0.45">
      <c r="B63" s="40"/>
      <c r="C63" s="40"/>
      <c r="F63" s="36"/>
      <c r="G63" s="36"/>
      <c r="M63" s="40"/>
      <c r="N63" s="41"/>
      <c r="O63" s="41"/>
      <c r="P63" s="41"/>
      <c r="Q63" s="41"/>
    </row>
    <row r="64" spans="2:17" s="39" customFormat="1" hidden="1" x14ac:dyDescent="0.45">
      <c r="B64" s="40"/>
      <c r="C64" s="40"/>
      <c r="F64" s="36"/>
      <c r="G64" s="36"/>
      <c r="M64" s="40"/>
      <c r="N64" s="41"/>
      <c r="O64" s="41"/>
      <c r="P64" s="41"/>
      <c r="Q64" s="41"/>
    </row>
    <row r="65" spans="2:17" s="39" customFormat="1" hidden="1" x14ac:dyDescent="0.45">
      <c r="B65" s="40"/>
      <c r="C65" s="40"/>
      <c r="F65" s="36"/>
      <c r="G65" s="36"/>
      <c r="M65" s="40"/>
      <c r="N65" s="41"/>
      <c r="O65" s="41"/>
      <c r="P65" s="41"/>
      <c r="Q65" s="41"/>
    </row>
    <row r="66" spans="2:17" s="39" customFormat="1" hidden="1" x14ac:dyDescent="0.45">
      <c r="B66" s="40"/>
      <c r="C66" s="40"/>
      <c r="F66" s="36"/>
      <c r="G66" s="36"/>
      <c r="M66" s="40"/>
      <c r="N66" s="41"/>
      <c r="O66" s="41"/>
      <c r="P66" s="41"/>
      <c r="Q66" s="41"/>
    </row>
    <row r="67" spans="2:17" s="39" customFormat="1" hidden="1" x14ac:dyDescent="0.45">
      <c r="B67" s="40"/>
      <c r="C67" s="40"/>
      <c r="F67" s="36"/>
      <c r="G67" s="36"/>
      <c r="M67" s="40"/>
      <c r="N67" s="41"/>
      <c r="O67" s="41"/>
      <c r="P67" s="41"/>
      <c r="Q67" s="41"/>
    </row>
    <row r="68" spans="2:17" s="39" customFormat="1" hidden="1" x14ac:dyDescent="0.45">
      <c r="B68" s="40"/>
      <c r="C68" s="40"/>
      <c r="F68" s="36"/>
      <c r="G68" s="36"/>
      <c r="M68" s="40"/>
      <c r="N68" s="41"/>
      <c r="O68" s="41"/>
      <c r="P68" s="41"/>
      <c r="Q68" s="41"/>
    </row>
    <row r="69" spans="2:17" s="39" customFormat="1" hidden="1" x14ac:dyDescent="0.45">
      <c r="B69" s="40"/>
      <c r="C69" s="40"/>
      <c r="F69" s="36"/>
      <c r="G69" s="36"/>
      <c r="M69" s="40"/>
      <c r="N69" s="41"/>
      <c r="O69" s="41"/>
      <c r="P69" s="41"/>
      <c r="Q69" s="41"/>
    </row>
    <row r="70" spans="2:17" s="39" customFormat="1" hidden="1" x14ac:dyDescent="0.45">
      <c r="B70" s="40"/>
      <c r="C70" s="40"/>
      <c r="F70" s="36"/>
      <c r="G70" s="36"/>
      <c r="M70" s="40"/>
      <c r="N70" s="41"/>
      <c r="O70" s="41"/>
      <c r="P70" s="41"/>
      <c r="Q70" s="41"/>
    </row>
    <row r="71" spans="2:17" s="39" customFormat="1" hidden="1" x14ac:dyDescent="0.45">
      <c r="B71" s="40"/>
      <c r="C71" s="40"/>
      <c r="F71" s="36"/>
      <c r="G71" s="36"/>
      <c r="M71" s="40"/>
      <c r="N71" s="41"/>
      <c r="O71" s="41"/>
      <c r="P71" s="41"/>
      <c r="Q71" s="41"/>
    </row>
    <row r="72" spans="2:17" s="39" customFormat="1" hidden="1" x14ac:dyDescent="0.45">
      <c r="B72" s="40"/>
      <c r="C72" s="40"/>
      <c r="F72" s="36"/>
      <c r="G72" s="36"/>
      <c r="M72" s="40"/>
      <c r="N72" s="41"/>
      <c r="O72" s="41"/>
      <c r="P72" s="41"/>
      <c r="Q72" s="41"/>
    </row>
    <row r="73" spans="2:17" s="39" customFormat="1" hidden="1" x14ac:dyDescent="0.45">
      <c r="B73" s="40"/>
      <c r="C73" s="40"/>
      <c r="F73" s="36"/>
      <c r="G73" s="36"/>
      <c r="M73" s="40"/>
      <c r="N73" s="41"/>
      <c r="O73" s="41"/>
      <c r="P73" s="41"/>
      <c r="Q73" s="41"/>
    </row>
    <row r="74" spans="2:17" s="39" customFormat="1" hidden="1" x14ac:dyDescent="0.45">
      <c r="B74" s="40"/>
      <c r="C74" s="40"/>
      <c r="F74" s="36"/>
      <c r="G74" s="36"/>
      <c r="M74" s="40"/>
      <c r="N74" s="41"/>
      <c r="O74" s="41"/>
      <c r="P74" s="41"/>
      <c r="Q74" s="41"/>
    </row>
    <row r="75" spans="2:17" s="39" customFormat="1" hidden="1" x14ac:dyDescent="0.45">
      <c r="B75" s="40"/>
      <c r="C75" s="40"/>
      <c r="F75" s="36"/>
      <c r="G75" s="36"/>
      <c r="M75" s="40"/>
      <c r="N75" s="41"/>
      <c r="O75" s="41"/>
      <c r="P75" s="41"/>
      <c r="Q75" s="41"/>
    </row>
    <row r="76" spans="2:17" s="39" customFormat="1" hidden="1" x14ac:dyDescent="0.45">
      <c r="B76" s="40"/>
      <c r="C76" s="40"/>
      <c r="F76" s="36"/>
      <c r="G76" s="36"/>
      <c r="M76" s="40"/>
      <c r="N76" s="41"/>
      <c r="O76" s="41"/>
      <c r="P76" s="41"/>
      <c r="Q76" s="41"/>
    </row>
    <row r="77" spans="2:17" s="39" customFormat="1" hidden="1" x14ac:dyDescent="0.45">
      <c r="B77" s="40"/>
      <c r="C77" s="40"/>
      <c r="F77" s="36"/>
      <c r="G77" s="36"/>
      <c r="M77" s="40"/>
      <c r="N77" s="41"/>
      <c r="O77" s="41"/>
      <c r="P77" s="41"/>
      <c r="Q77" s="41"/>
    </row>
    <row r="78" spans="2:17" s="39" customFormat="1" hidden="1" x14ac:dyDescent="0.45">
      <c r="B78" s="40"/>
      <c r="C78" s="40"/>
      <c r="F78" s="36"/>
      <c r="G78" s="36"/>
      <c r="M78" s="40"/>
      <c r="N78" s="41"/>
      <c r="O78" s="41"/>
      <c r="P78" s="41"/>
      <c r="Q78" s="41"/>
    </row>
    <row r="79" spans="2:17" s="39" customFormat="1" hidden="1" x14ac:dyDescent="0.45">
      <c r="B79" s="40"/>
      <c r="C79" s="40"/>
      <c r="F79" s="36"/>
      <c r="G79" s="36"/>
      <c r="M79" s="40"/>
      <c r="N79" s="41"/>
      <c r="O79" s="41"/>
      <c r="P79" s="41"/>
      <c r="Q79" s="41"/>
    </row>
    <row r="80" spans="2:17" s="39" customFormat="1" hidden="1" x14ac:dyDescent="0.45">
      <c r="B80" s="40"/>
      <c r="C80" s="40"/>
      <c r="F80" s="36"/>
      <c r="G80" s="36"/>
      <c r="M80" s="40"/>
      <c r="N80" s="41"/>
      <c r="O80" s="41"/>
      <c r="P80" s="41"/>
      <c r="Q80" s="41"/>
    </row>
    <row r="81" spans="2:17" s="39" customFormat="1" hidden="1" x14ac:dyDescent="0.45">
      <c r="B81" s="40"/>
      <c r="C81" s="40"/>
      <c r="F81" s="36"/>
      <c r="G81" s="36"/>
      <c r="M81" s="40"/>
      <c r="N81" s="41"/>
      <c r="O81" s="41"/>
      <c r="P81" s="41"/>
      <c r="Q81" s="41"/>
    </row>
    <row r="82" spans="2:17" s="39" customFormat="1" hidden="1" x14ac:dyDescent="0.45">
      <c r="B82" s="40"/>
      <c r="C82" s="40"/>
      <c r="F82" s="36"/>
      <c r="G82" s="36"/>
      <c r="M82" s="40"/>
      <c r="N82" s="41"/>
      <c r="O82" s="41"/>
      <c r="P82" s="41"/>
      <c r="Q82" s="41"/>
    </row>
    <row r="83" spans="2:17" s="39" customFormat="1" hidden="1" x14ac:dyDescent="0.45">
      <c r="B83" s="40"/>
      <c r="C83" s="40"/>
      <c r="F83" s="36"/>
      <c r="G83" s="36"/>
      <c r="M83" s="40"/>
      <c r="N83" s="41"/>
      <c r="O83" s="41"/>
      <c r="P83" s="41"/>
      <c r="Q83" s="41"/>
    </row>
    <row r="84" spans="2:17" s="39" customFormat="1" hidden="1" x14ac:dyDescent="0.45">
      <c r="B84" s="40"/>
      <c r="C84" s="40"/>
      <c r="F84" s="36"/>
      <c r="G84" s="36"/>
      <c r="M84" s="40"/>
      <c r="N84" s="41"/>
      <c r="O84" s="41"/>
      <c r="P84" s="41"/>
      <c r="Q84" s="41"/>
    </row>
    <row r="85" spans="2:17" s="39" customFormat="1" hidden="1" x14ac:dyDescent="0.45">
      <c r="B85" s="40"/>
      <c r="C85" s="40"/>
      <c r="F85" s="36"/>
      <c r="G85" s="36"/>
      <c r="M85" s="40"/>
      <c r="N85" s="41"/>
      <c r="O85" s="41"/>
      <c r="P85" s="41"/>
      <c r="Q85" s="41"/>
    </row>
    <row r="86" spans="2:17" s="39" customFormat="1" hidden="1" x14ac:dyDescent="0.45">
      <c r="B86" s="40"/>
      <c r="C86" s="40"/>
      <c r="F86" s="36"/>
      <c r="G86" s="36"/>
      <c r="M86" s="40"/>
      <c r="N86" s="41"/>
      <c r="O86" s="41"/>
      <c r="P86" s="41"/>
      <c r="Q86" s="41"/>
    </row>
    <row r="87" spans="2:17" s="39" customFormat="1" hidden="1" x14ac:dyDescent="0.45">
      <c r="B87" s="40"/>
      <c r="C87" s="40"/>
      <c r="F87" s="36"/>
      <c r="G87" s="36"/>
      <c r="M87" s="40"/>
      <c r="N87" s="41"/>
      <c r="O87" s="41"/>
      <c r="P87" s="41"/>
      <c r="Q87" s="41"/>
    </row>
    <row r="88" spans="2:17" s="39" customFormat="1" hidden="1" x14ac:dyDescent="0.45">
      <c r="B88" s="40"/>
      <c r="C88" s="40"/>
      <c r="F88" s="36"/>
      <c r="G88" s="36"/>
      <c r="M88" s="40"/>
      <c r="N88" s="41"/>
      <c r="O88" s="41"/>
      <c r="P88" s="41"/>
      <c r="Q88" s="41"/>
    </row>
    <row r="89" spans="2:17" s="39" customFormat="1" hidden="1" x14ac:dyDescent="0.45">
      <c r="B89" s="40"/>
      <c r="C89" s="40"/>
      <c r="F89" s="36"/>
      <c r="G89" s="36"/>
      <c r="M89" s="40"/>
      <c r="N89" s="41"/>
      <c r="O89" s="41"/>
      <c r="P89" s="41"/>
      <c r="Q89" s="41"/>
    </row>
    <row r="90" spans="2:17" s="39" customFormat="1" hidden="1" x14ac:dyDescent="0.45">
      <c r="B90" s="40"/>
      <c r="C90" s="40"/>
      <c r="F90" s="36"/>
      <c r="G90" s="36"/>
      <c r="M90" s="40"/>
      <c r="N90" s="41"/>
      <c r="O90" s="41"/>
      <c r="P90" s="41"/>
      <c r="Q90" s="41"/>
    </row>
    <row r="91" spans="2:17" s="39" customFormat="1" hidden="1" x14ac:dyDescent="0.45">
      <c r="B91" s="40"/>
      <c r="C91" s="40"/>
      <c r="F91" s="36"/>
      <c r="G91" s="36"/>
      <c r="M91" s="40"/>
      <c r="N91" s="41"/>
      <c r="O91" s="41"/>
      <c r="P91" s="41"/>
      <c r="Q91" s="41"/>
    </row>
    <row r="92" spans="2:17" s="39" customFormat="1" hidden="1" x14ac:dyDescent="0.45">
      <c r="B92" s="40"/>
      <c r="C92" s="40"/>
      <c r="F92" s="36"/>
      <c r="G92" s="36"/>
      <c r="M92" s="40"/>
      <c r="N92" s="41"/>
      <c r="O92" s="41"/>
      <c r="P92" s="41"/>
      <c r="Q92" s="41"/>
    </row>
    <row r="93" spans="2:17" s="39" customFormat="1" hidden="1" x14ac:dyDescent="0.45">
      <c r="B93" s="40"/>
      <c r="C93" s="40"/>
      <c r="F93" s="36"/>
      <c r="G93" s="36"/>
      <c r="M93" s="40"/>
      <c r="N93" s="41"/>
      <c r="O93" s="41"/>
      <c r="P93" s="41"/>
      <c r="Q93" s="41"/>
    </row>
    <row r="94" spans="2:17" s="39" customFormat="1" hidden="1" x14ac:dyDescent="0.45">
      <c r="B94" s="40"/>
      <c r="C94" s="40"/>
      <c r="F94" s="36"/>
      <c r="G94" s="36"/>
      <c r="M94" s="40"/>
      <c r="N94" s="41"/>
      <c r="O94" s="41"/>
      <c r="P94" s="41"/>
      <c r="Q94" s="41"/>
    </row>
    <row r="95" spans="2:17" s="39" customFormat="1" hidden="1" x14ac:dyDescent="0.45">
      <c r="B95" s="40"/>
      <c r="C95" s="40"/>
      <c r="F95" s="36"/>
      <c r="G95" s="36"/>
      <c r="M95" s="40"/>
      <c r="N95" s="41"/>
      <c r="O95" s="41"/>
      <c r="P95" s="41"/>
      <c r="Q95" s="41"/>
    </row>
    <row r="96" spans="2:17" s="39" customFormat="1" hidden="1" x14ac:dyDescent="0.45">
      <c r="B96" s="40"/>
      <c r="C96" s="40"/>
      <c r="F96" s="36"/>
      <c r="G96" s="36"/>
      <c r="M96" s="40"/>
      <c r="N96" s="41"/>
      <c r="O96" s="41"/>
      <c r="P96" s="41"/>
      <c r="Q96" s="41"/>
    </row>
    <row r="97" spans="2:17" s="39" customFormat="1" hidden="1" x14ac:dyDescent="0.45">
      <c r="B97" s="40"/>
      <c r="C97" s="40"/>
      <c r="F97" s="36"/>
      <c r="G97" s="36"/>
      <c r="M97" s="40"/>
      <c r="N97" s="41"/>
      <c r="O97" s="41"/>
      <c r="P97" s="41"/>
      <c r="Q97" s="41"/>
    </row>
    <row r="98" spans="2:17" s="39" customFormat="1" hidden="1" x14ac:dyDescent="0.45">
      <c r="B98" s="40"/>
      <c r="C98" s="40"/>
      <c r="F98" s="36"/>
      <c r="G98" s="36"/>
      <c r="M98" s="40"/>
      <c r="N98" s="41"/>
      <c r="O98" s="41"/>
      <c r="P98" s="41"/>
      <c r="Q98" s="41"/>
    </row>
    <row r="99" spans="2:17" s="39" customFormat="1" hidden="1" x14ac:dyDescent="0.45">
      <c r="B99" s="40"/>
      <c r="C99" s="40"/>
      <c r="F99" s="36"/>
      <c r="G99" s="36"/>
      <c r="M99" s="40"/>
      <c r="N99" s="41"/>
      <c r="O99" s="41"/>
      <c r="P99" s="41"/>
      <c r="Q99" s="41"/>
    </row>
    <row r="100" spans="2:17" s="39" customFormat="1" hidden="1" x14ac:dyDescent="0.45">
      <c r="B100" s="40"/>
      <c r="C100" s="40"/>
      <c r="F100" s="36"/>
      <c r="G100" s="36"/>
      <c r="M100" s="40"/>
      <c r="N100" s="41"/>
      <c r="O100" s="41"/>
      <c r="P100" s="41"/>
      <c r="Q100" s="41"/>
    </row>
    <row r="101" spans="2:17" s="39" customFormat="1" hidden="1" x14ac:dyDescent="0.45">
      <c r="B101" s="40"/>
      <c r="C101" s="40"/>
      <c r="F101" s="36"/>
      <c r="G101" s="36"/>
      <c r="M101" s="40"/>
      <c r="N101" s="41"/>
      <c r="O101" s="41"/>
      <c r="P101" s="41"/>
      <c r="Q101" s="41"/>
    </row>
    <row r="102" spans="2:17" s="39" customFormat="1" hidden="1" x14ac:dyDescent="0.45">
      <c r="B102" s="40"/>
      <c r="C102" s="40"/>
      <c r="F102" s="36"/>
      <c r="G102" s="36"/>
      <c r="M102" s="40"/>
      <c r="N102" s="41"/>
      <c r="O102" s="41"/>
      <c r="P102" s="41"/>
      <c r="Q102" s="41"/>
    </row>
    <row r="103" spans="2:17" s="39" customFormat="1" hidden="1" x14ac:dyDescent="0.45">
      <c r="B103" s="40"/>
      <c r="C103" s="40"/>
      <c r="F103" s="36"/>
      <c r="G103" s="36"/>
      <c r="M103" s="40"/>
      <c r="N103" s="41"/>
      <c r="O103" s="41"/>
      <c r="P103" s="41"/>
      <c r="Q103" s="41"/>
    </row>
    <row r="104" spans="2:17" s="39" customFormat="1" hidden="1" x14ac:dyDescent="0.45">
      <c r="B104" s="40"/>
      <c r="C104" s="40"/>
      <c r="F104" s="36"/>
      <c r="G104" s="36"/>
      <c r="M104" s="40"/>
      <c r="N104" s="41"/>
      <c r="O104" s="41"/>
      <c r="P104" s="41"/>
      <c r="Q104" s="41"/>
    </row>
    <row r="105" spans="2:17" s="39" customFormat="1" hidden="1" x14ac:dyDescent="0.45">
      <c r="B105" s="40"/>
      <c r="C105" s="40"/>
      <c r="F105" s="36"/>
      <c r="G105" s="36"/>
      <c r="M105" s="40"/>
      <c r="N105" s="41"/>
      <c r="O105" s="41"/>
      <c r="P105" s="41"/>
      <c r="Q105" s="41"/>
    </row>
    <row r="106" spans="2:17" s="39" customFormat="1" hidden="1" x14ac:dyDescent="0.45">
      <c r="B106" s="40"/>
      <c r="C106" s="40"/>
      <c r="F106" s="36"/>
      <c r="G106" s="36"/>
      <c r="M106" s="40"/>
      <c r="N106" s="41"/>
      <c r="O106" s="41"/>
      <c r="P106" s="41"/>
      <c r="Q106" s="41"/>
    </row>
    <row r="107" spans="2:17" s="39" customFormat="1" hidden="1" x14ac:dyDescent="0.45">
      <c r="B107" s="40"/>
      <c r="C107" s="40"/>
      <c r="F107" s="36"/>
      <c r="G107" s="36"/>
      <c r="M107" s="40"/>
      <c r="N107" s="41"/>
      <c r="O107" s="41"/>
      <c r="P107" s="41"/>
      <c r="Q107" s="41"/>
    </row>
    <row r="108" spans="2:17" s="39" customFormat="1" hidden="1" x14ac:dyDescent="0.45">
      <c r="B108" s="40"/>
      <c r="C108" s="40"/>
      <c r="F108" s="36"/>
      <c r="G108" s="36"/>
      <c r="M108" s="40"/>
      <c r="N108" s="41"/>
      <c r="O108" s="41"/>
      <c r="P108" s="41"/>
      <c r="Q108" s="41"/>
    </row>
    <row r="109" spans="2:17" s="39" customFormat="1" hidden="1" x14ac:dyDescent="0.45">
      <c r="B109" s="40"/>
      <c r="C109" s="40"/>
      <c r="F109" s="36"/>
      <c r="G109" s="36"/>
      <c r="M109" s="40"/>
      <c r="N109" s="41"/>
      <c r="O109" s="41"/>
      <c r="P109" s="41"/>
      <c r="Q109" s="41"/>
    </row>
    <row r="110" spans="2:17" s="39" customFormat="1" hidden="1" x14ac:dyDescent="0.45">
      <c r="B110" s="40"/>
      <c r="C110" s="40"/>
      <c r="F110" s="36"/>
      <c r="G110" s="36"/>
      <c r="M110" s="40"/>
      <c r="N110" s="41"/>
      <c r="O110" s="41"/>
      <c r="P110" s="41"/>
      <c r="Q110" s="41"/>
    </row>
    <row r="111" spans="2:17" s="39" customFormat="1" hidden="1" x14ac:dyDescent="0.45">
      <c r="B111" s="40"/>
      <c r="C111" s="40"/>
      <c r="F111" s="36"/>
      <c r="G111" s="36"/>
      <c r="M111" s="40"/>
      <c r="N111" s="41"/>
      <c r="O111" s="41"/>
      <c r="P111" s="41"/>
      <c r="Q111" s="41"/>
    </row>
    <row r="112" spans="2:17" s="39" customFormat="1" hidden="1" x14ac:dyDescent="0.45">
      <c r="B112" s="40"/>
      <c r="C112" s="40"/>
      <c r="F112" s="36"/>
      <c r="G112" s="36"/>
      <c r="M112" s="40"/>
      <c r="N112" s="41"/>
      <c r="O112" s="41"/>
      <c r="P112" s="41"/>
      <c r="Q112" s="41"/>
    </row>
    <row r="113" spans="2:17" s="39" customFormat="1" hidden="1" x14ac:dyDescent="0.45">
      <c r="B113" s="40"/>
      <c r="C113" s="40"/>
      <c r="F113" s="36"/>
      <c r="G113" s="36"/>
      <c r="M113" s="40"/>
      <c r="N113" s="41"/>
      <c r="O113" s="41"/>
      <c r="P113" s="41"/>
      <c r="Q113" s="41"/>
    </row>
    <row r="114" spans="2:17" s="39" customFormat="1" hidden="1" x14ac:dyDescent="0.45">
      <c r="B114" s="40"/>
      <c r="C114" s="40"/>
      <c r="F114" s="36"/>
      <c r="G114" s="36"/>
      <c r="M114" s="40"/>
      <c r="N114" s="41"/>
      <c r="O114" s="41"/>
      <c r="P114" s="41"/>
      <c r="Q114" s="41"/>
    </row>
    <row r="115" spans="2:17" s="39" customFormat="1" hidden="1" x14ac:dyDescent="0.45">
      <c r="B115" s="40"/>
      <c r="C115" s="40"/>
      <c r="F115" s="36"/>
      <c r="G115" s="36"/>
      <c r="M115" s="40"/>
      <c r="N115" s="41"/>
      <c r="O115" s="41"/>
      <c r="P115" s="41"/>
      <c r="Q115" s="41"/>
    </row>
    <row r="116" spans="2:17" s="39" customFormat="1" hidden="1" x14ac:dyDescent="0.45">
      <c r="B116" s="40"/>
      <c r="C116" s="40"/>
      <c r="F116" s="36"/>
      <c r="G116" s="36"/>
      <c r="M116" s="40"/>
      <c r="N116" s="41"/>
      <c r="O116" s="41"/>
      <c r="P116" s="41"/>
      <c r="Q116" s="41"/>
    </row>
    <row r="117" spans="2:17" s="39" customFormat="1" hidden="1" x14ac:dyDescent="0.45">
      <c r="B117" s="40"/>
      <c r="C117" s="40"/>
      <c r="F117" s="36"/>
      <c r="G117" s="36"/>
      <c r="M117" s="40"/>
      <c r="N117" s="41"/>
      <c r="O117" s="41"/>
      <c r="P117" s="41"/>
      <c r="Q117" s="41"/>
    </row>
    <row r="118" spans="2:17" s="39" customFormat="1" hidden="1" x14ac:dyDescent="0.45">
      <c r="B118" s="40"/>
      <c r="C118" s="40"/>
      <c r="F118" s="36"/>
      <c r="G118" s="36"/>
      <c r="M118" s="40"/>
      <c r="N118" s="41"/>
      <c r="O118" s="41"/>
      <c r="P118" s="41"/>
      <c r="Q118" s="41"/>
    </row>
    <row r="119" spans="2:17" s="39" customFormat="1" hidden="1" x14ac:dyDescent="0.45">
      <c r="B119" s="40"/>
      <c r="C119" s="40"/>
      <c r="F119" s="36"/>
      <c r="G119" s="36"/>
      <c r="M119" s="40"/>
      <c r="N119" s="41"/>
      <c r="O119" s="41"/>
      <c r="P119" s="41"/>
      <c r="Q119" s="41"/>
    </row>
    <row r="120" spans="2:17" s="39" customFormat="1" hidden="1" x14ac:dyDescent="0.45">
      <c r="B120" s="40"/>
      <c r="C120" s="40"/>
      <c r="F120" s="36"/>
      <c r="G120" s="36"/>
      <c r="M120" s="40"/>
      <c r="N120" s="41"/>
      <c r="O120" s="41"/>
      <c r="P120" s="41"/>
      <c r="Q120" s="41"/>
    </row>
    <row r="121" spans="2:17" s="39" customFormat="1" hidden="1" x14ac:dyDescent="0.45">
      <c r="B121" s="40"/>
      <c r="C121" s="40"/>
      <c r="F121" s="36"/>
      <c r="G121" s="36"/>
      <c r="M121" s="40"/>
      <c r="N121" s="41"/>
      <c r="O121" s="41"/>
      <c r="P121" s="41"/>
      <c r="Q121" s="41"/>
    </row>
    <row r="122" spans="2:17" s="39" customFormat="1" hidden="1" x14ac:dyDescent="0.45">
      <c r="B122" s="40"/>
      <c r="C122" s="40"/>
      <c r="F122" s="36"/>
      <c r="G122" s="36"/>
      <c r="M122" s="40"/>
      <c r="N122" s="41"/>
      <c r="O122" s="41"/>
      <c r="P122" s="41"/>
      <c r="Q122" s="41"/>
    </row>
    <row r="123" spans="2:17" s="39" customFormat="1" hidden="1" x14ac:dyDescent="0.45">
      <c r="B123" s="40"/>
      <c r="C123" s="40"/>
      <c r="F123" s="36"/>
      <c r="G123" s="36"/>
      <c r="M123" s="40"/>
      <c r="N123" s="41"/>
      <c r="O123" s="41"/>
      <c r="P123" s="41"/>
      <c r="Q123" s="41"/>
    </row>
    <row r="124" spans="2:17" s="39" customFormat="1" hidden="1" x14ac:dyDescent="0.45">
      <c r="B124" s="40"/>
      <c r="C124" s="40"/>
      <c r="F124" s="36"/>
      <c r="G124" s="36"/>
      <c r="M124" s="40"/>
      <c r="N124" s="41"/>
      <c r="O124" s="41"/>
      <c r="P124" s="41"/>
      <c r="Q124" s="41"/>
    </row>
    <row r="125" spans="2:17" s="39" customFormat="1" hidden="1" x14ac:dyDescent="0.45">
      <c r="B125" s="40"/>
      <c r="C125" s="40"/>
      <c r="F125" s="36"/>
      <c r="G125" s="36"/>
      <c r="M125" s="40"/>
      <c r="N125" s="41"/>
      <c r="O125" s="41"/>
      <c r="P125" s="41"/>
      <c r="Q125" s="41"/>
    </row>
    <row r="126" spans="2:17" s="39" customFormat="1" hidden="1" x14ac:dyDescent="0.45">
      <c r="B126" s="40"/>
      <c r="C126" s="40"/>
      <c r="F126" s="36"/>
      <c r="G126" s="36"/>
      <c r="M126" s="40"/>
      <c r="N126" s="41"/>
      <c r="O126" s="41"/>
      <c r="P126" s="41"/>
      <c r="Q126" s="41"/>
    </row>
    <row r="127" spans="2:17" s="39" customFormat="1" hidden="1" x14ac:dyDescent="0.45">
      <c r="B127" s="40"/>
      <c r="C127" s="40"/>
      <c r="F127" s="36"/>
      <c r="G127" s="36"/>
      <c r="M127" s="40"/>
      <c r="N127" s="41"/>
      <c r="O127" s="41"/>
      <c r="P127" s="41"/>
      <c r="Q127" s="41"/>
    </row>
    <row r="128" spans="2:17" s="39" customFormat="1" hidden="1" x14ac:dyDescent="0.45">
      <c r="B128" s="40"/>
      <c r="C128" s="40"/>
      <c r="F128" s="36"/>
      <c r="G128" s="36"/>
      <c r="M128" s="40"/>
      <c r="N128" s="41"/>
      <c r="O128" s="41"/>
      <c r="P128" s="41"/>
      <c r="Q128" s="41"/>
    </row>
    <row r="129" spans="2:17" s="39" customFormat="1" hidden="1" x14ac:dyDescent="0.45">
      <c r="B129" s="40"/>
      <c r="C129" s="40"/>
      <c r="F129" s="36"/>
      <c r="G129" s="36"/>
      <c r="M129" s="40"/>
      <c r="N129" s="41"/>
      <c r="O129" s="41"/>
      <c r="P129" s="41"/>
      <c r="Q129" s="41"/>
    </row>
    <row r="130" spans="2:17" s="39" customFormat="1" hidden="1" x14ac:dyDescent="0.45">
      <c r="B130" s="40"/>
      <c r="C130" s="40"/>
      <c r="F130" s="36"/>
      <c r="G130" s="36"/>
      <c r="M130" s="40"/>
      <c r="N130" s="41"/>
      <c r="O130" s="41"/>
      <c r="P130" s="41"/>
      <c r="Q130" s="41"/>
    </row>
    <row r="131" spans="2:17" s="39" customFormat="1" hidden="1" x14ac:dyDescent="0.45">
      <c r="B131" s="40"/>
      <c r="C131" s="40"/>
      <c r="F131" s="36"/>
      <c r="G131" s="36"/>
      <c r="M131" s="40"/>
      <c r="N131" s="41"/>
      <c r="O131" s="41"/>
      <c r="P131" s="41"/>
      <c r="Q131" s="41"/>
    </row>
    <row r="132" spans="2:17" s="39" customFormat="1" hidden="1" x14ac:dyDescent="0.45">
      <c r="B132" s="40"/>
      <c r="C132" s="40"/>
      <c r="F132" s="36"/>
      <c r="G132" s="36"/>
      <c r="M132" s="40"/>
      <c r="N132" s="41"/>
      <c r="O132" s="41"/>
      <c r="P132" s="41"/>
      <c r="Q132" s="41"/>
    </row>
    <row r="133" spans="2:17" s="39" customFormat="1" hidden="1" x14ac:dyDescent="0.45">
      <c r="B133" s="40"/>
      <c r="C133" s="40"/>
      <c r="F133" s="36"/>
      <c r="G133" s="36"/>
      <c r="M133" s="40"/>
      <c r="N133" s="41"/>
      <c r="O133" s="41"/>
      <c r="P133" s="41"/>
      <c r="Q133" s="41"/>
    </row>
    <row r="134" spans="2:17" s="39" customFormat="1" hidden="1" x14ac:dyDescent="0.45">
      <c r="B134" s="40"/>
      <c r="C134" s="40"/>
      <c r="F134" s="36"/>
      <c r="G134" s="36"/>
      <c r="M134" s="40"/>
      <c r="N134" s="41"/>
      <c r="O134" s="41"/>
      <c r="P134" s="41"/>
      <c r="Q134" s="41"/>
    </row>
    <row r="135" spans="2:17" s="39" customFormat="1" hidden="1" x14ac:dyDescent="0.45">
      <c r="B135" s="40"/>
      <c r="C135" s="40"/>
      <c r="F135" s="36"/>
      <c r="G135" s="36"/>
      <c r="M135" s="40"/>
      <c r="N135" s="41"/>
      <c r="O135" s="41"/>
      <c r="P135" s="41"/>
      <c r="Q135" s="41"/>
    </row>
    <row r="136" spans="2:17" s="39" customFormat="1" hidden="1" x14ac:dyDescent="0.45">
      <c r="B136" s="40"/>
      <c r="C136" s="40"/>
      <c r="F136" s="36"/>
      <c r="G136" s="36"/>
      <c r="M136" s="40"/>
      <c r="N136" s="41"/>
      <c r="O136" s="41"/>
      <c r="P136" s="41"/>
      <c r="Q136" s="41"/>
    </row>
    <row r="137" spans="2:17" s="39" customFormat="1" hidden="1" x14ac:dyDescent="0.45">
      <c r="B137" s="40"/>
      <c r="C137" s="40"/>
      <c r="F137" s="36"/>
      <c r="G137" s="36"/>
      <c r="M137" s="40"/>
      <c r="N137" s="41"/>
      <c r="O137" s="41"/>
      <c r="P137" s="41"/>
      <c r="Q137" s="41"/>
    </row>
    <row r="138" spans="2:17" s="39" customFormat="1" hidden="1" x14ac:dyDescent="0.45">
      <c r="B138" s="40"/>
      <c r="C138" s="40"/>
      <c r="F138" s="36"/>
      <c r="G138" s="36"/>
      <c r="M138" s="40"/>
      <c r="N138" s="41"/>
      <c r="O138" s="41"/>
      <c r="P138" s="41"/>
      <c r="Q138" s="41"/>
    </row>
    <row r="139" spans="2:17" s="39" customFormat="1" hidden="1" x14ac:dyDescent="0.45">
      <c r="B139" s="40"/>
      <c r="C139" s="40"/>
      <c r="F139" s="36"/>
      <c r="G139" s="36"/>
      <c r="M139" s="40"/>
      <c r="N139" s="41"/>
      <c r="O139" s="41"/>
      <c r="P139" s="41"/>
      <c r="Q139" s="41"/>
    </row>
    <row r="140" spans="2:17" s="39" customFormat="1" hidden="1" x14ac:dyDescent="0.45">
      <c r="B140" s="40"/>
      <c r="C140" s="40"/>
      <c r="F140" s="36"/>
      <c r="G140" s="36"/>
      <c r="M140" s="40"/>
      <c r="N140" s="41"/>
      <c r="O140" s="41"/>
      <c r="P140" s="41"/>
      <c r="Q140" s="41"/>
    </row>
    <row r="141" spans="2:17" s="39" customFormat="1" hidden="1" x14ac:dyDescent="0.45">
      <c r="B141" s="40"/>
      <c r="C141" s="40"/>
      <c r="F141" s="36"/>
      <c r="G141" s="36"/>
      <c r="M141" s="40"/>
      <c r="N141" s="41"/>
      <c r="O141" s="41"/>
      <c r="P141" s="41"/>
      <c r="Q141" s="41"/>
    </row>
    <row r="142" spans="2:17" s="39" customFormat="1" hidden="1" x14ac:dyDescent="0.45">
      <c r="B142" s="40"/>
      <c r="C142" s="40"/>
      <c r="F142" s="36"/>
      <c r="G142" s="36"/>
      <c r="M142" s="40"/>
      <c r="N142" s="41"/>
      <c r="O142" s="41"/>
      <c r="P142" s="41"/>
      <c r="Q142" s="41"/>
    </row>
    <row r="143" spans="2:17" s="39" customFormat="1" hidden="1" x14ac:dyDescent="0.45">
      <c r="B143" s="40"/>
      <c r="C143" s="40"/>
      <c r="F143" s="36"/>
      <c r="G143" s="36"/>
      <c r="M143" s="40"/>
      <c r="N143" s="41"/>
      <c r="O143" s="41"/>
      <c r="P143" s="41"/>
      <c r="Q143" s="41"/>
    </row>
    <row r="144" spans="2:17" s="39" customFormat="1" hidden="1" x14ac:dyDescent="0.45">
      <c r="B144" s="40"/>
      <c r="C144" s="40"/>
      <c r="F144" s="36"/>
      <c r="G144" s="36"/>
      <c r="M144" s="40"/>
      <c r="N144" s="41"/>
      <c r="O144" s="41"/>
      <c r="P144" s="41"/>
      <c r="Q144" s="41"/>
    </row>
    <row r="145" spans="2:17" s="39" customFormat="1" hidden="1" x14ac:dyDescent="0.45">
      <c r="B145" s="40"/>
      <c r="C145" s="40"/>
      <c r="F145" s="36"/>
      <c r="G145" s="36"/>
      <c r="M145" s="40"/>
      <c r="N145" s="41"/>
      <c r="O145" s="41"/>
      <c r="P145" s="41"/>
      <c r="Q145" s="41"/>
    </row>
    <row r="146" spans="2:17" s="39" customFormat="1" hidden="1" x14ac:dyDescent="0.45">
      <c r="B146" s="40"/>
      <c r="C146" s="40"/>
      <c r="F146" s="36"/>
      <c r="G146" s="36"/>
      <c r="M146" s="40"/>
      <c r="N146" s="41"/>
      <c r="O146" s="41"/>
      <c r="P146" s="41"/>
      <c r="Q146" s="41"/>
    </row>
    <row r="147" spans="2:17" s="39" customFormat="1" hidden="1" x14ac:dyDescent="0.45">
      <c r="B147" s="40"/>
      <c r="C147" s="40"/>
      <c r="F147" s="36"/>
      <c r="G147" s="36"/>
      <c r="M147" s="40"/>
      <c r="N147" s="41"/>
      <c r="O147" s="41"/>
      <c r="P147" s="41"/>
      <c r="Q147" s="41"/>
    </row>
    <row r="148" spans="2:17" s="39" customFormat="1" hidden="1" x14ac:dyDescent="0.45">
      <c r="B148" s="40"/>
      <c r="C148" s="40"/>
      <c r="F148" s="36"/>
      <c r="G148" s="36"/>
      <c r="M148" s="40"/>
      <c r="N148" s="41"/>
      <c r="O148" s="41"/>
      <c r="P148" s="41"/>
      <c r="Q148" s="41"/>
    </row>
    <row r="149" spans="2:17" s="39" customFormat="1" hidden="1" x14ac:dyDescent="0.45">
      <c r="B149" s="40"/>
      <c r="C149" s="40"/>
      <c r="F149" s="36"/>
      <c r="G149" s="36"/>
      <c r="M149" s="40"/>
      <c r="N149" s="41"/>
      <c r="O149" s="41"/>
      <c r="P149" s="41"/>
      <c r="Q149" s="41"/>
    </row>
    <row r="150" spans="2:17" s="39" customFormat="1" hidden="1" x14ac:dyDescent="0.45">
      <c r="B150" s="40"/>
      <c r="C150" s="40"/>
      <c r="F150" s="36"/>
      <c r="G150" s="36"/>
      <c r="M150" s="40"/>
      <c r="N150" s="41"/>
      <c r="O150" s="41"/>
      <c r="P150" s="41"/>
      <c r="Q150" s="41"/>
    </row>
    <row r="151" spans="2:17" s="39" customFormat="1" hidden="1" x14ac:dyDescent="0.45">
      <c r="B151" s="40"/>
      <c r="C151" s="40"/>
      <c r="F151" s="36"/>
      <c r="G151" s="36"/>
      <c r="M151" s="40"/>
      <c r="N151" s="41"/>
      <c r="O151" s="41"/>
      <c r="P151" s="41"/>
      <c r="Q151" s="41"/>
    </row>
    <row r="152" spans="2:17" s="39" customFormat="1" hidden="1" x14ac:dyDescent="0.45">
      <c r="B152" s="40"/>
      <c r="C152" s="40"/>
      <c r="F152" s="36"/>
      <c r="G152" s="36"/>
      <c r="M152" s="40"/>
      <c r="N152" s="41"/>
      <c r="O152" s="41"/>
      <c r="P152" s="41"/>
      <c r="Q152" s="41"/>
    </row>
    <row r="153" spans="2:17" s="39" customFormat="1" hidden="1" x14ac:dyDescent="0.45">
      <c r="B153" s="40"/>
      <c r="C153" s="40"/>
      <c r="F153" s="36"/>
      <c r="G153" s="36"/>
      <c r="M153" s="40"/>
      <c r="N153" s="41"/>
      <c r="O153" s="41"/>
      <c r="P153" s="41"/>
      <c r="Q153" s="41"/>
    </row>
    <row r="154" spans="2:17" s="39" customFormat="1" hidden="1" x14ac:dyDescent="0.45">
      <c r="B154" s="40"/>
      <c r="C154" s="40"/>
      <c r="F154" s="36"/>
      <c r="G154" s="36"/>
      <c r="M154" s="40"/>
      <c r="N154" s="41"/>
      <c r="O154" s="41"/>
      <c r="P154" s="41"/>
      <c r="Q154" s="41"/>
    </row>
    <row r="155" spans="2:17" s="39" customFormat="1" hidden="1" x14ac:dyDescent="0.45">
      <c r="B155" s="40"/>
      <c r="C155" s="40"/>
      <c r="F155" s="36"/>
      <c r="G155" s="36"/>
      <c r="M155" s="40"/>
      <c r="N155" s="41"/>
      <c r="O155" s="41"/>
      <c r="P155" s="41"/>
      <c r="Q155" s="41"/>
    </row>
    <row r="156" spans="2:17" s="39" customFormat="1" hidden="1" x14ac:dyDescent="0.45">
      <c r="B156" s="40"/>
      <c r="C156" s="40"/>
      <c r="F156" s="36"/>
      <c r="G156" s="36"/>
      <c r="M156" s="40"/>
      <c r="N156" s="41"/>
      <c r="O156" s="41"/>
      <c r="P156" s="41"/>
      <c r="Q156" s="41"/>
    </row>
    <row r="157" spans="2:17" s="39" customFormat="1" hidden="1" x14ac:dyDescent="0.45">
      <c r="B157" s="40"/>
      <c r="C157" s="40"/>
      <c r="F157" s="36"/>
      <c r="G157" s="36"/>
      <c r="M157" s="40"/>
      <c r="N157" s="41"/>
      <c r="O157" s="41"/>
      <c r="P157" s="41"/>
      <c r="Q157" s="41"/>
    </row>
    <row r="158" spans="2:17" x14ac:dyDescent="0.45"/>
    <row r="159" spans="2:17" x14ac:dyDescent="0.45"/>
  </sheetData>
  <sheetProtection algorithmName="SHA-512" hashValue="Y4ch7Kbw+FmAFqJQfjupCClI7npocvClLmfjGfdAkhT2crMxFL+P9ZEU7qAXz9PDXT6i62HllhQC+kCe2ds+SA==" saltValue="O3Q03radCxU5/YlbvKo2lQ==" spinCount="100000" sheet="1" objects="1" scenarios="1"/>
  <mergeCells count="32">
    <mergeCell ref="B44:O47"/>
    <mergeCell ref="X7:AA10"/>
    <mergeCell ref="B35:E35"/>
    <mergeCell ref="B31:E31"/>
    <mergeCell ref="H41:Q41"/>
    <mergeCell ref="B43:E43"/>
    <mergeCell ref="B42:E42"/>
    <mergeCell ref="X3:AA6"/>
    <mergeCell ref="X11:AA16"/>
    <mergeCell ref="H30:Q30"/>
    <mergeCell ref="F24:G24"/>
    <mergeCell ref="B24:E24"/>
    <mergeCell ref="F29:G29"/>
    <mergeCell ref="B29:E29"/>
    <mergeCell ref="L7:L18"/>
    <mergeCell ref="B30:E30"/>
    <mergeCell ref="X18:AA28"/>
    <mergeCell ref="X29:AA32"/>
    <mergeCell ref="A6:A18"/>
    <mergeCell ref="B3:E4"/>
    <mergeCell ref="B41:E41"/>
    <mergeCell ref="B22:D22"/>
    <mergeCell ref="M3:S4"/>
    <mergeCell ref="B36:E36"/>
    <mergeCell ref="B38:E38"/>
    <mergeCell ref="F27:G27"/>
    <mergeCell ref="F28:G28"/>
    <mergeCell ref="B37:E37"/>
    <mergeCell ref="B39:E39"/>
    <mergeCell ref="B40:E40"/>
    <mergeCell ref="H31:Q31"/>
    <mergeCell ref="B34:E34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Segéd!$I$2:$I$7</xm:f>
          </x14:formula1>
          <xm:sqref>E7:E18</xm:sqref>
        </x14:dataValidation>
        <x14:dataValidation type="list" allowBlank="1" showInputMessage="1" showErrorMessage="1" xr:uid="{00000000-0002-0000-0000-000001000000}">
          <x14:formula1>
            <xm:f>Segéd!$N$2:$N$5</xm:f>
          </x14:formula1>
          <xm:sqref>O7:O18</xm:sqref>
        </x14:dataValidation>
        <x14:dataValidation type="list" allowBlank="1" showInputMessage="1" showErrorMessage="1" xr:uid="{00000000-0002-0000-0000-000002000000}">
          <x14:formula1>
            <xm:f>Segéd!$A$2:$A$7</xm:f>
          </x14:formula1>
          <xm:sqref>E22</xm:sqref>
        </x14:dataValidation>
        <x14:dataValidation type="list" allowBlank="1" showInputMessage="1" showErrorMessage="1" xr:uid="{00000000-0002-0000-0000-000003000000}">
          <x14:formula1>
            <xm:f>Segéd!$E$1:$E$7</xm:f>
          </x14:formula1>
          <xm:sqref>F23</xm:sqref>
        </x14:dataValidation>
        <x14:dataValidation type="list" allowBlank="1" showInputMessage="1" showErrorMessage="1" xr:uid="{00000000-0002-0000-0000-000004000000}">
          <x14:formula1>
            <xm:f>Segéd!$H$9:$H$10</xm:f>
          </x14:formula1>
          <xm:sqref>C7:C18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27"/>
  <sheetViews>
    <sheetView workbookViewId="0">
      <selection activeCell="H6" sqref="H6:H17"/>
    </sheetView>
  </sheetViews>
  <sheetFormatPr defaultColWidth="0" defaultRowHeight="14.25" zeroHeight="1" x14ac:dyDescent="0.45"/>
  <cols>
    <col min="1" max="1" width="3.53125" style="75" customWidth="1"/>
    <col min="2" max="2" width="16.53125" style="74" customWidth="1"/>
    <col min="3" max="3" width="18.1328125" style="75" customWidth="1"/>
    <col min="4" max="4" width="16.86328125" style="75" customWidth="1"/>
    <col min="5" max="5" width="15" style="75" hidden="1" customWidth="1"/>
    <col min="6" max="6" width="14.6640625" style="101" customWidth="1"/>
    <col min="7" max="7" width="20" style="101" customWidth="1"/>
    <col min="8" max="8" width="21.1328125" style="75" customWidth="1"/>
    <col min="9" max="9" width="3.6640625" style="94" customWidth="1"/>
    <col min="10" max="14" width="8.6640625" style="94" customWidth="1"/>
    <col min="15" max="61" width="0" style="94" hidden="1" customWidth="1"/>
    <col min="62" max="71" width="0" style="96" hidden="1" customWidth="1"/>
    <col min="72" max="16384" width="8.6640625" style="96" hidden="1"/>
  </cols>
  <sheetData>
    <row r="1" spans="1:13" x14ac:dyDescent="0.45">
      <c r="A1" s="106"/>
      <c r="B1" s="107"/>
      <c r="C1" s="106"/>
      <c r="D1" s="106"/>
      <c r="E1" s="106"/>
      <c r="F1" s="108" t="s">
        <v>45</v>
      </c>
      <c r="G1" s="108" t="s">
        <v>46</v>
      </c>
      <c r="H1" s="106"/>
      <c r="J1" s="95" t="s">
        <v>55</v>
      </c>
    </row>
    <row r="2" spans="1:13" ht="21" customHeight="1" x14ac:dyDescent="0.65">
      <c r="A2" s="106"/>
      <c r="B2" s="145" t="s">
        <v>94</v>
      </c>
      <c r="C2" s="145"/>
      <c r="D2" s="145"/>
      <c r="E2" s="109"/>
      <c r="F2" s="110"/>
      <c r="G2" s="111"/>
      <c r="H2" s="112"/>
      <c r="J2" s="141" t="s">
        <v>95</v>
      </c>
      <c r="K2" s="141"/>
      <c r="L2" s="141"/>
      <c r="M2" s="141"/>
    </row>
    <row r="3" spans="1:13" ht="21" x14ac:dyDescent="0.65">
      <c r="A3" s="106"/>
      <c r="B3" s="145"/>
      <c r="C3" s="145"/>
      <c r="D3" s="145"/>
      <c r="E3" s="109"/>
      <c r="F3" s="110"/>
      <c r="G3" s="111"/>
      <c r="H3" s="112"/>
      <c r="J3" s="141"/>
      <c r="K3" s="141"/>
      <c r="L3" s="141"/>
      <c r="M3" s="141"/>
    </row>
    <row r="4" spans="1:13" ht="8.25" customHeight="1" x14ac:dyDescent="0.65">
      <c r="A4" s="106"/>
      <c r="B4" s="107"/>
      <c r="C4" s="106"/>
      <c r="D4" s="106"/>
      <c r="E4" s="106"/>
      <c r="F4" s="111"/>
      <c r="G4" s="111"/>
      <c r="H4" s="112"/>
      <c r="J4" s="141"/>
      <c r="K4" s="141"/>
      <c r="L4" s="141"/>
      <c r="M4" s="141"/>
    </row>
    <row r="5" spans="1:13" ht="32.75" customHeight="1" x14ac:dyDescent="0.65">
      <c r="A5" s="146">
        <v>2026</v>
      </c>
      <c r="B5" s="113" t="s">
        <v>0</v>
      </c>
      <c r="C5" s="114" t="s">
        <v>96</v>
      </c>
      <c r="D5" s="114" t="s">
        <v>97</v>
      </c>
      <c r="E5" s="114" t="s">
        <v>98</v>
      </c>
      <c r="F5" s="115" t="s">
        <v>99</v>
      </c>
      <c r="G5" s="115" t="s">
        <v>100</v>
      </c>
      <c r="H5" s="112" t="s">
        <v>101</v>
      </c>
      <c r="I5" s="98"/>
      <c r="J5" s="141"/>
      <c r="K5" s="141"/>
      <c r="L5" s="141"/>
      <c r="M5" s="141"/>
    </row>
    <row r="6" spans="1:13" ht="15" customHeight="1" x14ac:dyDescent="0.45">
      <c r="A6" s="146"/>
      <c r="B6" s="107" t="s">
        <v>1</v>
      </c>
      <c r="C6" s="103">
        <f>SZJA_kedvezmeny_kalkulator!E22</f>
        <v>1</v>
      </c>
      <c r="D6" s="104">
        <f>SZJA_kedvezmeny_kalkulator!E22</f>
        <v>1</v>
      </c>
      <c r="E6" s="105" t="str">
        <f>CONCATENATE(C6,D6)</f>
        <v>11</v>
      </c>
      <c r="F6" s="103">
        <f>SZJA_kedvezmeny_kalkulator!$F$23</f>
        <v>0</v>
      </c>
      <c r="G6" s="116">
        <f>VLOOKUP(E6,segédCSK!$C$3:$E$23,2,FALSE)+(F6*segédCSK!$J$3)</f>
        <v>133330</v>
      </c>
      <c r="H6" s="117">
        <f>ROUND(G6*0.15,-1)</f>
        <v>20000</v>
      </c>
      <c r="I6" s="98"/>
      <c r="J6" s="141"/>
      <c r="K6" s="141"/>
      <c r="L6" s="141"/>
      <c r="M6" s="141"/>
    </row>
    <row r="7" spans="1:13" x14ac:dyDescent="0.45">
      <c r="A7" s="146"/>
      <c r="B7" s="107" t="s">
        <v>2</v>
      </c>
      <c r="C7" s="103">
        <f>SZJA_kedvezmeny_kalkulator!$E$22</f>
        <v>1</v>
      </c>
      <c r="D7" s="104">
        <f>SZJA_kedvezmeny_kalkulator!$E$22</f>
        <v>1</v>
      </c>
      <c r="E7" s="105" t="str">
        <f t="shared" ref="E7:E17" si="0">CONCATENATE(C7,D7)</f>
        <v>11</v>
      </c>
      <c r="F7" s="103">
        <f>SZJA_kedvezmeny_kalkulator!$F$23</f>
        <v>0</v>
      </c>
      <c r="G7" s="116">
        <f>VLOOKUP(E7,segédCSK!$C$3:$E$23,2,FALSE)+(F7*segédCSK!$J$3)</f>
        <v>133330</v>
      </c>
      <c r="H7" s="117">
        <f t="shared" ref="H7:H17" si="1">ROUND(G7*0.15,-1)</f>
        <v>20000</v>
      </c>
      <c r="I7" s="98"/>
      <c r="J7" s="141"/>
      <c r="K7" s="141"/>
      <c r="L7" s="141"/>
      <c r="M7" s="141"/>
    </row>
    <row r="8" spans="1:13" x14ac:dyDescent="0.45">
      <c r="A8" s="146"/>
      <c r="B8" s="107" t="s">
        <v>3</v>
      </c>
      <c r="C8" s="103">
        <f>SZJA_kedvezmeny_kalkulator!$E$22</f>
        <v>1</v>
      </c>
      <c r="D8" s="104">
        <f>SZJA_kedvezmeny_kalkulator!$E$22</f>
        <v>1</v>
      </c>
      <c r="E8" s="105" t="str">
        <f t="shared" si="0"/>
        <v>11</v>
      </c>
      <c r="F8" s="103">
        <f>SZJA_kedvezmeny_kalkulator!$F$23</f>
        <v>0</v>
      </c>
      <c r="G8" s="116">
        <f>VLOOKUP(E8,segédCSK!$C$3:$E$23,2,FALSE)+(F8*segédCSK!$J$3)</f>
        <v>133330</v>
      </c>
      <c r="H8" s="117">
        <f t="shared" si="1"/>
        <v>20000</v>
      </c>
      <c r="I8" s="98"/>
      <c r="J8" s="141"/>
      <c r="K8" s="141"/>
      <c r="L8" s="141"/>
      <c r="M8" s="141"/>
    </row>
    <row r="9" spans="1:13" x14ac:dyDescent="0.45">
      <c r="A9" s="146"/>
      <c r="B9" s="107" t="s">
        <v>4</v>
      </c>
      <c r="C9" s="103">
        <f>SZJA_kedvezmeny_kalkulator!$E$22</f>
        <v>1</v>
      </c>
      <c r="D9" s="104">
        <f>SZJA_kedvezmeny_kalkulator!$E$22</f>
        <v>1</v>
      </c>
      <c r="E9" s="105" t="str">
        <f t="shared" si="0"/>
        <v>11</v>
      </c>
      <c r="F9" s="103">
        <f>SZJA_kedvezmeny_kalkulator!$F$23</f>
        <v>0</v>
      </c>
      <c r="G9" s="116">
        <f>VLOOKUP(E9,segédCSK!$C$3:$E$23,2,FALSE)+(F9*segédCSK!$J$3)</f>
        <v>133330</v>
      </c>
      <c r="H9" s="117">
        <f t="shared" si="1"/>
        <v>20000</v>
      </c>
      <c r="I9" s="98"/>
      <c r="J9" s="141"/>
      <c r="K9" s="141"/>
      <c r="L9" s="141"/>
      <c r="M9" s="141"/>
    </row>
    <row r="10" spans="1:13" ht="14.75" customHeight="1" x14ac:dyDescent="0.45">
      <c r="A10" s="146"/>
      <c r="B10" s="107" t="s">
        <v>5</v>
      </c>
      <c r="C10" s="103">
        <f>SZJA_kedvezmeny_kalkulator!$E$22</f>
        <v>1</v>
      </c>
      <c r="D10" s="104">
        <f>SZJA_kedvezmeny_kalkulator!$E$22</f>
        <v>1</v>
      </c>
      <c r="E10" s="105" t="str">
        <f t="shared" si="0"/>
        <v>11</v>
      </c>
      <c r="F10" s="103">
        <f>SZJA_kedvezmeny_kalkulator!$F$23</f>
        <v>0</v>
      </c>
      <c r="G10" s="116">
        <f>VLOOKUP(E10,segédCSK!$C$3:$E$23,2,FALSE)+(F10*segédCSK!$J$3)</f>
        <v>133330</v>
      </c>
      <c r="H10" s="117">
        <f t="shared" si="1"/>
        <v>20000</v>
      </c>
      <c r="I10" s="98"/>
      <c r="J10" s="141"/>
      <c r="K10" s="141"/>
      <c r="L10" s="141"/>
      <c r="M10" s="141"/>
    </row>
    <row r="11" spans="1:13" x14ac:dyDescent="0.45">
      <c r="A11" s="146"/>
      <c r="B11" s="107" t="s">
        <v>6</v>
      </c>
      <c r="C11" s="103">
        <f>SZJA_kedvezmeny_kalkulator!$E$22</f>
        <v>1</v>
      </c>
      <c r="D11" s="104">
        <f>SZJA_kedvezmeny_kalkulator!$E$22</f>
        <v>1</v>
      </c>
      <c r="E11" s="105" t="str">
        <f t="shared" si="0"/>
        <v>11</v>
      </c>
      <c r="F11" s="103">
        <f>SZJA_kedvezmeny_kalkulator!$F$23</f>
        <v>0</v>
      </c>
      <c r="G11" s="116">
        <f>VLOOKUP(E11,segédCSK!$C$3:$E$23,2,FALSE)+(F11*segédCSK!$J$3)</f>
        <v>133330</v>
      </c>
      <c r="H11" s="117">
        <f t="shared" si="1"/>
        <v>20000</v>
      </c>
      <c r="I11" s="98"/>
      <c r="J11" s="141"/>
      <c r="K11" s="141"/>
      <c r="L11" s="141"/>
      <c r="M11" s="141"/>
    </row>
    <row r="12" spans="1:13" x14ac:dyDescent="0.45">
      <c r="A12" s="146"/>
      <c r="B12" s="107" t="s">
        <v>7</v>
      </c>
      <c r="C12" s="103">
        <f>SZJA_kedvezmeny_kalkulator!$E$22</f>
        <v>1</v>
      </c>
      <c r="D12" s="104">
        <f>SZJA_kedvezmeny_kalkulator!$E$22</f>
        <v>1</v>
      </c>
      <c r="E12" s="105" t="str">
        <f t="shared" si="0"/>
        <v>11</v>
      </c>
      <c r="F12" s="103">
        <f>SZJA_kedvezmeny_kalkulator!$F$23</f>
        <v>0</v>
      </c>
      <c r="G12" s="116">
        <f>VLOOKUP(E12,segédCSK!$C$3:$E$23,2,FALSE)+(F12*segédCSK!$J$3)</f>
        <v>133330</v>
      </c>
      <c r="H12" s="117">
        <f t="shared" si="1"/>
        <v>20000</v>
      </c>
      <c r="I12" s="98"/>
      <c r="J12" s="141"/>
      <c r="K12" s="141"/>
      <c r="L12" s="141"/>
      <c r="M12" s="141"/>
    </row>
    <row r="13" spans="1:13" x14ac:dyDescent="0.45">
      <c r="A13" s="146"/>
      <c r="B13" s="107" t="s">
        <v>8</v>
      </c>
      <c r="C13" s="103">
        <f>SZJA_kedvezmeny_kalkulator!$E$22</f>
        <v>1</v>
      </c>
      <c r="D13" s="104">
        <f>SZJA_kedvezmeny_kalkulator!$E$22</f>
        <v>1</v>
      </c>
      <c r="E13" s="105" t="str">
        <f t="shared" si="0"/>
        <v>11</v>
      </c>
      <c r="F13" s="103">
        <f>SZJA_kedvezmeny_kalkulator!$F$23</f>
        <v>0</v>
      </c>
      <c r="G13" s="116">
        <f>VLOOKUP(E13,segédCSK!$C$3:$E$23,2,FALSE)+(F13*segédCSK!$J$3)</f>
        <v>133330</v>
      </c>
      <c r="H13" s="117">
        <f t="shared" si="1"/>
        <v>20000</v>
      </c>
      <c r="I13" s="98"/>
      <c r="J13" s="141"/>
      <c r="K13" s="141"/>
      <c r="L13" s="141"/>
      <c r="M13" s="141"/>
    </row>
    <row r="14" spans="1:13" ht="16.5" customHeight="1" x14ac:dyDescent="0.45">
      <c r="A14" s="146"/>
      <c r="B14" s="107" t="s">
        <v>9</v>
      </c>
      <c r="C14" s="103">
        <f>SZJA_kedvezmeny_kalkulator!$E$22</f>
        <v>1</v>
      </c>
      <c r="D14" s="104">
        <f>SZJA_kedvezmeny_kalkulator!$E$22</f>
        <v>1</v>
      </c>
      <c r="E14" s="105" t="str">
        <f t="shared" si="0"/>
        <v>11</v>
      </c>
      <c r="F14" s="103">
        <f>SZJA_kedvezmeny_kalkulator!$F$23</f>
        <v>0</v>
      </c>
      <c r="G14" s="116">
        <f>VLOOKUP(E14,segédCSK!$C$3:$E$23,2,FALSE)+(F14*segédCSK!$J$3)</f>
        <v>133330</v>
      </c>
      <c r="H14" s="117">
        <f t="shared" si="1"/>
        <v>20000</v>
      </c>
      <c r="I14" s="98"/>
      <c r="J14" s="141"/>
      <c r="K14" s="141"/>
      <c r="L14" s="141"/>
      <c r="M14" s="141"/>
    </row>
    <row r="15" spans="1:13" x14ac:dyDescent="0.45">
      <c r="A15" s="146"/>
      <c r="B15" s="107" t="s">
        <v>10</v>
      </c>
      <c r="C15" s="103">
        <f>SZJA_kedvezmeny_kalkulator!$E$22</f>
        <v>1</v>
      </c>
      <c r="D15" s="104">
        <f>SZJA_kedvezmeny_kalkulator!$E$22</f>
        <v>1</v>
      </c>
      <c r="E15" s="105" t="str">
        <f t="shared" si="0"/>
        <v>11</v>
      </c>
      <c r="F15" s="103">
        <f>SZJA_kedvezmeny_kalkulator!$F$23</f>
        <v>0</v>
      </c>
      <c r="G15" s="116">
        <f>VLOOKUP(E15,segédCSK!$C$3:$E$23,2,FALSE)+(F15*segédCSK!$J$3)</f>
        <v>133330</v>
      </c>
      <c r="H15" s="117">
        <f t="shared" si="1"/>
        <v>20000</v>
      </c>
      <c r="I15" s="98"/>
      <c r="J15" s="141"/>
      <c r="K15" s="141"/>
      <c r="L15" s="141"/>
      <c r="M15" s="141"/>
    </row>
    <row r="16" spans="1:13" x14ac:dyDescent="0.45">
      <c r="A16" s="146"/>
      <c r="B16" s="107" t="s">
        <v>11</v>
      </c>
      <c r="C16" s="103">
        <f>SZJA_kedvezmeny_kalkulator!$E$22</f>
        <v>1</v>
      </c>
      <c r="D16" s="104">
        <f>SZJA_kedvezmeny_kalkulator!$E$22</f>
        <v>1</v>
      </c>
      <c r="E16" s="105" t="str">
        <f t="shared" si="0"/>
        <v>11</v>
      </c>
      <c r="F16" s="103">
        <f>SZJA_kedvezmeny_kalkulator!$F$23</f>
        <v>0</v>
      </c>
      <c r="G16" s="116">
        <f>VLOOKUP(E16,segédCSK!$C$3:$E$23,2,FALSE)+(F16*segédCSK!$J$3)</f>
        <v>133330</v>
      </c>
      <c r="H16" s="117">
        <f t="shared" si="1"/>
        <v>20000</v>
      </c>
      <c r="I16" s="98"/>
      <c r="J16" s="141"/>
      <c r="K16" s="141"/>
      <c r="L16" s="141"/>
      <c r="M16" s="141"/>
    </row>
    <row r="17" spans="1:61" ht="14.75" customHeight="1" x14ac:dyDescent="0.45">
      <c r="A17" s="146"/>
      <c r="B17" s="107" t="s">
        <v>12</v>
      </c>
      <c r="C17" s="103">
        <f>SZJA_kedvezmeny_kalkulator!$E$22</f>
        <v>1</v>
      </c>
      <c r="D17" s="104">
        <f>SZJA_kedvezmeny_kalkulator!$E$22</f>
        <v>1</v>
      </c>
      <c r="E17" s="105" t="str">
        <f t="shared" si="0"/>
        <v>11</v>
      </c>
      <c r="F17" s="103">
        <f>SZJA_kedvezmeny_kalkulator!$F$23</f>
        <v>0</v>
      </c>
      <c r="G17" s="116">
        <f>VLOOKUP(E17,segédCSK!$C$3:$E$23,2,FALSE)+(F17*segédCSK!$J$3)</f>
        <v>133330</v>
      </c>
      <c r="H17" s="117">
        <f t="shared" si="1"/>
        <v>20000</v>
      </c>
      <c r="I17" s="98"/>
      <c r="J17" s="141"/>
      <c r="K17" s="141"/>
      <c r="L17" s="141"/>
      <c r="M17" s="141"/>
    </row>
    <row r="18" spans="1:61" s="100" customFormat="1" ht="15.75" x14ac:dyDescent="0.5">
      <c r="A18" s="118"/>
      <c r="B18" s="119" t="s">
        <v>37</v>
      </c>
      <c r="C18" s="120"/>
      <c r="D18" s="121"/>
      <c r="E18" s="121"/>
      <c r="F18" s="122"/>
      <c r="G18" s="116">
        <f>SUM(G6:G17)</f>
        <v>1599960</v>
      </c>
      <c r="H18" s="123">
        <f>SUM(H6:H17)</f>
        <v>240000</v>
      </c>
      <c r="I18" s="99"/>
      <c r="J18" s="141"/>
      <c r="K18" s="141"/>
      <c r="L18" s="141"/>
      <c r="M18" s="141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</row>
    <row r="19" spans="1:61" s="100" customFormat="1" x14ac:dyDescent="0.45">
      <c r="A19" s="118"/>
      <c r="B19" s="119"/>
      <c r="C19" s="120"/>
      <c r="D19" s="121"/>
      <c r="E19" s="121"/>
      <c r="F19" s="122"/>
      <c r="G19" s="116"/>
      <c r="H19" s="120"/>
      <c r="I19" s="99"/>
      <c r="J19" s="141"/>
      <c r="K19" s="141"/>
      <c r="L19" s="141"/>
      <c r="M19" s="141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</row>
    <row r="20" spans="1:61" s="100" customFormat="1" x14ac:dyDescent="0.45">
      <c r="A20" s="118"/>
      <c r="B20" s="119"/>
      <c r="C20" s="120"/>
      <c r="D20" s="121"/>
      <c r="E20" s="121"/>
      <c r="F20" s="122"/>
      <c r="G20" s="116"/>
      <c r="H20" s="120"/>
      <c r="I20" s="99"/>
      <c r="J20" s="141"/>
      <c r="K20" s="141"/>
      <c r="L20" s="141"/>
      <c r="M20" s="141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</row>
    <row r="21" spans="1:61" x14ac:dyDescent="0.45">
      <c r="A21" s="106"/>
      <c r="B21" s="107"/>
      <c r="C21" s="106"/>
      <c r="D21" s="106"/>
      <c r="E21" s="106"/>
      <c r="F21" s="111"/>
      <c r="G21" s="111"/>
      <c r="H21" s="106"/>
      <c r="J21" s="141"/>
      <c r="K21" s="141"/>
      <c r="L21" s="141"/>
      <c r="M21" s="141"/>
    </row>
    <row r="22" spans="1:61" s="94" customFormat="1" hidden="1" x14ac:dyDescent="0.45">
      <c r="A22" s="92"/>
      <c r="B22" s="93"/>
      <c r="C22" s="92"/>
      <c r="D22" s="92"/>
      <c r="E22" s="92"/>
      <c r="F22" s="97"/>
      <c r="G22" s="97"/>
      <c r="H22" s="92"/>
    </row>
    <row r="23" spans="1:61" s="94" customFormat="1" hidden="1" x14ac:dyDescent="0.45">
      <c r="A23" s="92"/>
      <c r="B23" s="93"/>
      <c r="C23" s="92"/>
      <c r="D23" s="92"/>
      <c r="E23" s="92"/>
      <c r="F23" s="97"/>
      <c r="G23" s="97"/>
      <c r="H23" s="92"/>
    </row>
    <row r="24" spans="1:61" s="94" customFormat="1" hidden="1" x14ac:dyDescent="0.45">
      <c r="A24" s="92"/>
      <c r="B24" s="93"/>
      <c r="C24" s="92"/>
      <c r="D24" s="92"/>
      <c r="E24" s="92"/>
      <c r="F24" s="97"/>
      <c r="G24" s="97"/>
      <c r="H24" s="92"/>
    </row>
    <row r="25" spans="1:61" s="94" customFormat="1" hidden="1" x14ac:dyDescent="0.45">
      <c r="A25" s="92"/>
      <c r="B25" s="93"/>
      <c r="C25" s="92"/>
      <c r="D25" s="92"/>
      <c r="E25" s="92"/>
      <c r="F25" s="97"/>
      <c r="G25" s="97"/>
      <c r="H25" s="92"/>
    </row>
    <row r="26" spans="1:61" s="94" customFormat="1" hidden="1" x14ac:dyDescent="0.45">
      <c r="A26" s="92"/>
      <c r="B26" s="93"/>
      <c r="C26" s="92"/>
      <c r="D26" s="92"/>
      <c r="E26" s="92"/>
      <c r="F26" s="97"/>
      <c r="G26" s="97"/>
      <c r="H26" s="92"/>
    </row>
    <row r="27" spans="1:61" s="94" customFormat="1" hidden="1" x14ac:dyDescent="0.45">
      <c r="A27" s="92"/>
      <c r="B27" s="93"/>
      <c r="C27" s="92"/>
      <c r="D27" s="92"/>
      <c r="E27" s="92"/>
      <c r="F27" s="97"/>
      <c r="G27" s="97"/>
      <c r="H27" s="92"/>
    </row>
    <row r="28" spans="1:61" s="94" customFormat="1" hidden="1" x14ac:dyDescent="0.45">
      <c r="A28" s="92"/>
      <c r="B28" s="93"/>
      <c r="C28" s="92"/>
      <c r="D28" s="92"/>
      <c r="E28" s="92"/>
      <c r="F28" s="97"/>
      <c r="G28" s="97"/>
      <c r="H28" s="92"/>
    </row>
    <row r="29" spans="1:61" s="94" customFormat="1" hidden="1" x14ac:dyDescent="0.45">
      <c r="A29" s="92"/>
      <c r="B29" s="93"/>
      <c r="C29" s="92"/>
      <c r="D29" s="92"/>
      <c r="E29" s="92"/>
      <c r="F29" s="97"/>
      <c r="G29" s="97"/>
      <c r="H29" s="92"/>
    </row>
    <row r="30" spans="1:61" s="94" customFormat="1" hidden="1" x14ac:dyDescent="0.45">
      <c r="A30" s="92"/>
      <c r="B30" s="93"/>
      <c r="C30" s="92"/>
      <c r="D30" s="92"/>
      <c r="E30" s="92"/>
      <c r="F30" s="97"/>
      <c r="G30" s="97"/>
      <c r="H30" s="92"/>
    </row>
    <row r="31" spans="1:61" s="94" customFormat="1" hidden="1" x14ac:dyDescent="0.45">
      <c r="A31" s="92"/>
      <c r="B31" s="93"/>
      <c r="C31" s="92"/>
      <c r="D31" s="92"/>
      <c r="E31" s="92"/>
      <c r="F31" s="97"/>
      <c r="G31" s="97"/>
      <c r="H31" s="92"/>
    </row>
    <row r="32" spans="1:61" s="94" customFormat="1" hidden="1" x14ac:dyDescent="0.45">
      <c r="A32" s="92"/>
      <c r="B32" s="93"/>
      <c r="C32" s="92"/>
      <c r="D32" s="92"/>
      <c r="E32" s="92"/>
      <c r="F32" s="97"/>
      <c r="G32" s="97"/>
      <c r="H32" s="92"/>
    </row>
    <row r="33" spans="1:8" s="94" customFormat="1" hidden="1" x14ac:dyDescent="0.45">
      <c r="A33" s="92"/>
      <c r="B33" s="93"/>
      <c r="C33" s="92"/>
      <c r="D33" s="92"/>
      <c r="E33" s="92"/>
      <c r="F33" s="97"/>
      <c r="G33" s="97"/>
      <c r="H33" s="92"/>
    </row>
    <row r="34" spans="1:8" s="94" customFormat="1" hidden="1" x14ac:dyDescent="0.45">
      <c r="A34" s="92"/>
      <c r="B34" s="93"/>
      <c r="C34" s="92"/>
      <c r="D34" s="92"/>
      <c r="E34" s="92"/>
      <c r="F34" s="97"/>
      <c r="G34" s="97"/>
      <c r="H34" s="92"/>
    </row>
    <row r="35" spans="1:8" s="94" customFormat="1" hidden="1" x14ac:dyDescent="0.45">
      <c r="A35" s="92"/>
      <c r="B35" s="93"/>
      <c r="C35" s="92"/>
      <c r="D35" s="92"/>
      <c r="E35" s="92"/>
      <c r="F35" s="97"/>
      <c r="G35" s="97"/>
      <c r="H35" s="92"/>
    </row>
    <row r="36" spans="1:8" s="94" customFormat="1" hidden="1" x14ac:dyDescent="0.45">
      <c r="A36" s="92"/>
      <c r="B36" s="93"/>
      <c r="C36" s="92"/>
      <c r="D36" s="92"/>
      <c r="E36" s="92"/>
      <c r="F36" s="97"/>
      <c r="G36" s="97"/>
      <c r="H36" s="92"/>
    </row>
    <row r="37" spans="1:8" s="94" customFormat="1" hidden="1" x14ac:dyDescent="0.45">
      <c r="A37" s="92"/>
      <c r="B37" s="93"/>
      <c r="C37" s="92"/>
      <c r="D37" s="92"/>
      <c r="E37" s="92"/>
      <c r="F37" s="97"/>
      <c r="G37" s="97"/>
      <c r="H37" s="92"/>
    </row>
    <row r="38" spans="1:8" s="94" customFormat="1" hidden="1" x14ac:dyDescent="0.45">
      <c r="A38" s="92"/>
      <c r="B38" s="93"/>
      <c r="C38" s="92"/>
      <c r="D38" s="92"/>
      <c r="E38" s="92"/>
      <c r="F38" s="97"/>
      <c r="G38" s="97"/>
      <c r="H38" s="92"/>
    </row>
    <row r="39" spans="1:8" s="94" customFormat="1" hidden="1" x14ac:dyDescent="0.45">
      <c r="A39" s="92"/>
      <c r="B39" s="93"/>
      <c r="C39" s="92"/>
      <c r="D39" s="92"/>
      <c r="E39" s="92"/>
      <c r="F39" s="97"/>
      <c r="G39" s="97"/>
      <c r="H39" s="92"/>
    </row>
    <row r="40" spans="1:8" s="94" customFormat="1" hidden="1" x14ac:dyDescent="0.45">
      <c r="A40" s="92"/>
      <c r="B40" s="93"/>
      <c r="C40" s="92"/>
      <c r="D40" s="92"/>
      <c r="E40" s="92"/>
      <c r="F40" s="97"/>
      <c r="G40" s="97"/>
      <c r="H40" s="92"/>
    </row>
    <row r="41" spans="1:8" s="94" customFormat="1" hidden="1" x14ac:dyDescent="0.45">
      <c r="A41" s="92"/>
      <c r="B41" s="93"/>
      <c r="C41" s="92"/>
      <c r="D41" s="92"/>
      <c r="E41" s="92"/>
      <c r="F41" s="97"/>
      <c r="G41" s="97"/>
      <c r="H41" s="92"/>
    </row>
    <row r="42" spans="1:8" s="94" customFormat="1" hidden="1" x14ac:dyDescent="0.45">
      <c r="A42" s="92"/>
      <c r="B42" s="93"/>
      <c r="C42" s="92"/>
      <c r="D42" s="92"/>
      <c r="E42" s="92"/>
      <c r="F42" s="97"/>
      <c r="G42" s="97"/>
      <c r="H42" s="92"/>
    </row>
    <row r="43" spans="1:8" s="94" customFormat="1" hidden="1" x14ac:dyDescent="0.45">
      <c r="A43" s="92"/>
      <c r="B43" s="93"/>
      <c r="C43" s="92"/>
      <c r="D43" s="92"/>
      <c r="E43" s="92"/>
      <c r="F43" s="97"/>
      <c r="G43" s="97"/>
      <c r="H43" s="92"/>
    </row>
    <row r="44" spans="1:8" s="94" customFormat="1" hidden="1" x14ac:dyDescent="0.45">
      <c r="A44" s="92"/>
      <c r="B44" s="93"/>
      <c r="C44" s="92"/>
      <c r="D44" s="92"/>
      <c r="E44" s="92"/>
      <c r="F44" s="97"/>
      <c r="G44" s="97"/>
      <c r="H44" s="92"/>
    </row>
    <row r="45" spans="1:8" s="94" customFormat="1" hidden="1" x14ac:dyDescent="0.45">
      <c r="A45" s="92"/>
      <c r="B45" s="93"/>
      <c r="C45" s="92"/>
      <c r="D45" s="92"/>
      <c r="E45" s="92"/>
      <c r="F45" s="97"/>
      <c r="G45" s="97"/>
      <c r="H45" s="92"/>
    </row>
    <row r="46" spans="1:8" s="94" customFormat="1" hidden="1" x14ac:dyDescent="0.45">
      <c r="A46" s="92"/>
      <c r="B46" s="93"/>
      <c r="C46" s="92"/>
      <c r="D46" s="92"/>
      <c r="E46" s="92"/>
      <c r="F46" s="97"/>
      <c r="G46" s="97"/>
      <c r="H46" s="92"/>
    </row>
    <row r="47" spans="1:8" s="94" customFormat="1" hidden="1" x14ac:dyDescent="0.45">
      <c r="A47" s="92"/>
      <c r="B47" s="93"/>
      <c r="C47" s="92"/>
      <c r="D47" s="92"/>
      <c r="E47" s="92"/>
      <c r="F47" s="97"/>
      <c r="G47" s="97"/>
      <c r="H47" s="92"/>
    </row>
    <row r="48" spans="1:8" s="94" customFormat="1" hidden="1" x14ac:dyDescent="0.45">
      <c r="A48" s="92"/>
      <c r="B48" s="93"/>
      <c r="C48" s="92"/>
      <c r="D48" s="92"/>
      <c r="E48" s="92"/>
      <c r="F48" s="97"/>
      <c r="G48" s="97"/>
      <c r="H48" s="92"/>
    </row>
    <row r="49" spans="1:8" s="94" customFormat="1" hidden="1" x14ac:dyDescent="0.45">
      <c r="A49" s="92"/>
      <c r="B49" s="93"/>
      <c r="C49" s="92"/>
      <c r="D49" s="92"/>
      <c r="E49" s="92"/>
      <c r="F49" s="97"/>
      <c r="G49" s="97"/>
      <c r="H49" s="92"/>
    </row>
    <row r="50" spans="1:8" s="94" customFormat="1" hidden="1" x14ac:dyDescent="0.45">
      <c r="A50" s="92"/>
      <c r="B50" s="93"/>
      <c r="C50" s="92"/>
      <c r="D50" s="92"/>
      <c r="E50" s="92"/>
      <c r="F50" s="97"/>
      <c r="G50" s="97"/>
      <c r="H50" s="92"/>
    </row>
    <row r="51" spans="1:8" s="94" customFormat="1" hidden="1" x14ac:dyDescent="0.45">
      <c r="A51" s="92"/>
      <c r="B51" s="93"/>
      <c r="C51" s="92"/>
      <c r="D51" s="92"/>
      <c r="E51" s="92"/>
      <c r="F51" s="97"/>
      <c r="G51" s="97"/>
      <c r="H51" s="92"/>
    </row>
    <row r="52" spans="1:8" s="94" customFormat="1" hidden="1" x14ac:dyDescent="0.45">
      <c r="A52" s="92"/>
      <c r="B52" s="93"/>
      <c r="C52" s="92"/>
      <c r="D52" s="92"/>
      <c r="E52" s="92"/>
      <c r="F52" s="97"/>
      <c r="G52" s="97"/>
      <c r="H52" s="92"/>
    </row>
    <row r="53" spans="1:8" s="94" customFormat="1" hidden="1" x14ac:dyDescent="0.45">
      <c r="A53" s="92"/>
      <c r="B53" s="93"/>
      <c r="C53" s="92"/>
      <c r="D53" s="92"/>
      <c r="E53" s="92"/>
      <c r="F53" s="97"/>
      <c r="G53" s="97"/>
      <c r="H53" s="92"/>
    </row>
    <row r="54" spans="1:8" s="94" customFormat="1" hidden="1" x14ac:dyDescent="0.45">
      <c r="A54" s="92"/>
      <c r="B54" s="93"/>
      <c r="C54" s="92"/>
      <c r="D54" s="92"/>
      <c r="E54" s="92"/>
      <c r="F54" s="97"/>
      <c r="G54" s="97"/>
      <c r="H54" s="92"/>
    </row>
    <row r="55" spans="1:8" s="94" customFormat="1" hidden="1" x14ac:dyDescent="0.45">
      <c r="A55" s="92"/>
      <c r="B55" s="93"/>
      <c r="C55" s="92"/>
      <c r="D55" s="92"/>
      <c r="E55" s="92"/>
      <c r="F55" s="97"/>
      <c r="G55" s="97"/>
      <c r="H55" s="92"/>
    </row>
    <row r="56" spans="1:8" s="94" customFormat="1" hidden="1" x14ac:dyDescent="0.45">
      <c r="A56" s="92"/>
      <c r="B56" s="93"/>
      <c r="C56" s="92"/>
      <c r="D56" s="92"/>
      <c r="E56" s="92"/>
      <c r="F56" s="97"/>
      <c r="G56" s="97"/>
      <c r="H56" s="92"/>
    </row>
    <row r="57" spans="1:8" s="94" customFormat="1" hidden="1" x14ac:dyDescent="0.45">
      <c r="A57" s="92"/>
      <c r="B57" s="93"/>
      <c r="C57" s="92"/>
      <c r="D57" s="92"/>
      <c r="E57" s="92"/>
      <c r="F57" s="97"/>
      <c r="G57" s="97"/>
      <c r="H57" s="92"/>
    </row>
    <row r="58" spans="1:8" s="94" customFormat="1" hidden="1" x14ac:dyDescent="0.45">
      <c r="A58" s="92"/>
      <c r="B58" s="93"/>
      <c r="C58" s="92"/>
      <c r="D58" s="92"/>
      <c r="E58" s="92"/>
      <c r="F58" s="97"/>
      <c r="G58" s="97"/>
      <c r="H58" s="92"/>
    </row>
    <row r="59" spans="1:8" s="94" customFormat="1" hidden="1" x14ac:dyDescent="0.45">
      <c r="A59" s="92"/>
      <c r="B59" s="93"/>
      <c r="C59" s="92"/>
      <c r="D59" s="92"/>
      <c r="E59" s="92"/>
      <c r="F59" s="97"/>
      <c r="G59" s="97"/>
      <c r="H59" s="92"/>
    </row>
    <row r="60" spans="1:8" s="94" customFormat="1" hidden="1" x14ac:dyDescent="0.45">
      <c r="A60" s="92"/>
      <c r="B60" s="93"/>
      <c r="C60" s="92"/>
      <c r="D60" s="92"/>
      <c r="E60" s="92"/>
      <c r="F60" s="97"/>
      <c r="G60" s="97"/>
      <c r="H60" s="92"/>
    </row>
    <row r="61" spans="1:8" s="94" customFormat="1" hidden="1" x14ac:dyDescent="0.45">
      <c r="A61" s="92"/>
      <c r="B61" s="93"/>
      <c r="C61" s="92"/>
      <c r="D61" s="92"/>
      <c r="E61" s="92"/>
      <c r="F61" s="97"/>
      <c r="G61" s="97"/>
      <c r="H61" s="92"/>
    </row>
    <row r="62" spans="1:8" s="94" customFormat="1" hidden="1" x14ac:dyDescent="0.45">
      <c r="A62" s="92"/>
      <c r="B62" s="93"/>
      <c r="C62" s="92"/>
      <c r="D62" s="92"/>
      <c r="E62" s="92"/>
      <c r="F62" s="97"/>
      <c r="G62" s="97"/>
      <c r="H62" s="92"/>
    </row>
    <row r="63" spans="1:8" s="94" customFormat="1" hidden="1" x14ac:dyDescent="0.45">
      <c r="A63" s="92"/>
      <c r="B63" s="93"/>
      <c r="C63" s="92"/>
      <c r="D63" s="92"/>
      <c r="E63" s="92"/>
      <c r="F63" s="97"/>
      <c r="G63" s="97"/>
      <c r="H63" s="92"/>
    </row>
    <row r="64" spans="1:8" s="94" customFormat="1" hidden="1" x14ac:dyDescent="0.45">
      <c r="A64" s="92"/>
      <c r="B64" s="93"/>
      <c r="C64" s="92"/>
      <c r="D64" s="92"/>
      <c r="E64" s="92"/>
      <c r="F64" s="97"/>
      <c r="G64" s="97"/>
      <c r="H64" s="92"/>
    </row>
    <row r="65" spans="1:8" s="94" customFormat="1" hidden="1" x14ac:dyDescent="0.45">
      <c r="A65" s="92"/>
      <c r="B65" s="93"/>
      <c r="C65" s="92"/>
      <c r="D65" s="92"/>
      <c r="E65" s="92"/>
      <c r="F65" s="97"/>
      <c r="G65" s="97"/>
      <c r="H65" s="92"/>
    </row>
    <row r="66" spans="1:8" s="94" customFormat="1" hidden="1" x14ac:dyDescent="0.45">
      <c r="A66" s="92"/>
      <c r="B66" s="93"/>
      <c r="C66" s="92"/>
      <c r="D66" s="92"/>
      <c r="E66" s="92"/>
      <c r="F66" s="97"/>
      <c r="G66" s="97"/>
      <c r="H66" s="92"/>
    </row>
    <row r="67" spans="1:8" s="94" customFormat="1" hidden="1" x14ac:dyDescent="0.45">
      <c r="A67" s="92"/>
      <c r="B67" s="93"/>
      <c r="C67" s="92"/>
      <c r="D67" s="92"/>
      <c r="E67" s="92"/>
      <c r="F67" s="97"/>
      <c r="G67" s="97"/>
      <c r="H67" s="92"/>
    </row>
    <row r="68" spans="1:8" s="94" customFormat="1" hidden="1" x14ac:dyDescent="0.45">
      <c r="A68" s="92"/>
      <c r="B68" s="93"/>
      <c r="C68" s="92"/>
      <c r="D68" s="92"/>
      <c r="E68" s="92"/>
      <c r="F68" s="97"/>
      <c r="G68" s="97"/>
      <c r="H68" s="92"/>
    </row>
    <row r="69" spans="1:8" s="94" customFormat="1" hidden="1" x14ac:dyDescent="0.45">
      <c r="A69" s="92"/>
      <c r="B69" s="93"/>
      <c r="C69" s="92"/>
      <c r="D69" s="92"/>
      <c r="E69" s="92"/>
      <c r="F69" s="97"/>
      <c r="G69" s="97"/>
      <c r="H69" s="92"/>
    </row>
    <row r="70" spans="1:8" s="94" customFormat="1" hidden="1" x14ac:dyDescent="0.45">
      <c r="A70" s="92"/>
      <c r="B70" s="93"/>
      <c r="C70" s="92"/>
      <c r="D70" s="92"/>
      <c r="E70" s="92"/>
      <c r="F70" s="97"/>
      <c r="G70" s="97"/>
      <c r="H70" s="92"/>
    </row>
    <row r="71" spans="1:8" s="94" customFormat="1" hidden="1" x14ac:dyDescent="0.45">
      <c r="A71" s="92"/>
      <c r="B71" s="93"/>
      <c r="C71" s="92"/>
      <c r="D71" s="92"/>
      <c r="E71" s="92"/>
      <c r="F71" s="97"/>
      <c r="G71" s="97"/>
      <c r="H71" s="92"/>
    </row>
    <row r="72" spans="1:8" s="94" customFormat="1" hidden="1" x14ac:dyDescent="0.45">
      <c r="A72" s="92"/>
      <c r="B72" s="93"/>
      <c r="C72" s="92"/>
      <c r="D72" s="92"/>
      <c r="E72" s="92"/>
      <c r="F72" s="97"/>
      <c r="G72" s="97"/>
      <c r="H72" s="92"/>
    </row>
    <row r="73" spans="1:8" s="94" customFormat="1" hidden="1" x14ac:dyDescent="0.45">
      <c r="A73" s="92"/>
      <c r="B73" s="93"/>
      <c r="C73" s="92"/>
      <c r="D73" s="92"/>
      <c r="E73" s="92"/>
      <c r="F73" s="97"/>
      <c r="G73" s="97"/>
      <c r="H73" s="92"/>
    </row>
    <row r="74" spans="1:8" s="94" customFormat="1" hidden="1" x14ac:dyDescent="0.45">
      <c r="A74" s="92"/>
      <c r="B74" s="93"/>
      <c r="C74" s="92"/>
      <c r="D74" s="92"/>
      <c r="E74" s="92"/>
      <c r="F74" s="97"/>
      <c r="G74" s="97"/>
      <c r="H74" s="92"/>
    </row>
    <row r="75" spans="1:8" s="94" customFormat="1" hidden="1" x14ac:dyDescent="0.45">
      <c r="A75" s="92"/>
      <c r="B75" s="93"/>
      <c r="C75" s="92"/>
      <c r="D75" s="92"/>
      <c r="E75" s="92"/>
      <c r="F75" s="97"/>
      <c r="G75" s="97"/>
      <c r="H75" s="92"/>
    </row>
    <row r="76" spans="1:8" s="94" customFormat="1" hidden="1" x14ac:dyDescent="0.45">
      <c r="A76" s="92"/>
      <c r="B76" s="93"/>
      <c r="C76" s="92"/>
      <c r="D76" s="92"/>
      <c r="E76" s="92"/>
      <c r="F76" s="97"/>
      <c r="G76" s="97"/>
      <c r="H76" s="92"/>
    </row>
    <row r="77" spans="1:8" s="94" customFormat="1" hidden="1" x14ac:dyDescent="0.45">
      <c r="A77" s="92"/>
      <c r="B77" s="93"/>
      <c r="C77" s="92"/>
      <c r="D77" s="92"/>
      <c r="E77" s="92"/>
      <c r="F77" s="97"/>
      <c r="G77" s="97"/>
      <c r="H77" s="92"/>
    </row>
    <row r="78" spans="1:8" s="94" customFormat="1" hidden="1" x14ac:dyDescent="0.45">
      <c r="A78" s="92"/>
      <c r="B78" s="93"/>
      <c r="C78" s="92"/>
      <c r="D78" s="92"/>
      <c r="E78" s="92"/>
      <c r="F78" s="97"/>
      <c r="G78" s="97"/>
      <c r="H78" s="92"/>
    </row>
    <row r="79" spans="1:8" s="94" customFormat="1" hidden="1" x14ac:dyDescent="0.45">
      <c r="A79" s="92"/>
      <c r="B79" s="93"/>
      <c r="C79" s="92"/>
      <c r="D79" s="92"/>
      <c r="E79" s="92"/>
      <c r="F79" s="97"/>
      <c r="G79" s="97"/>
      <c r="H79" s="92"/>
    </row>
    <row r="80" spans="1:8" s="94" customFormat="1" hidden="1" x14ac:dyDescent="0.45">
      <c r="A80" s="92"/>
      <c r="B80" s="93"/>
      <c r="C80" s="92"/>
      <c r="D80" s="92"/>
      <c r="E80" s="92"/>
      <c r="F80" s="97"/>
      <c r="G80" s="97"/>
      <c r="H80" s="92"/>
    </row>
    <row r="81" spans="1:8" s="94" customFormat="1" hidden="1" x14ac:dyDescent="0.45">
      <c r="A81" s="92"/>
      <c r="B81" s="93"/>
      <c r="C81" s="92"/>
      <c r="D81" s="92"/>
      <c r="E81" s="92"/>
      <c r="F81" s="97"/>
      <c r="G81" s="97"/>
      <c r="H81" s="92"/>
    </row>
    <row r="82" spans="1:8" s="94" customFormat="1" hidden="1" x14ac:dyDescent="0.45">
      <c r="A82" s="92"/>
      <c r="B82" s="93"/>
      <c r="C82" s="92"/>
      <c r="D82" s="92"/>
      <c r="E82" s="92"/>
      <c r="F82" s="97"/>
      <c r="G82" s="97"/>
      <c r="H82" s="92"/>
    </row>
    <row r="83" spans="1:8" s="94" customFormat="1" hidden="1" x14ac:dyDescent="0.45">
      <c r="A83" s="92"/>
      <c r="B83" s="93"/>
      <c r="C83" s="92"/>
      <c r="D83" s="92"/>
      <c r="E83" s="92"/>
      <c r="F83" s="97"/>
      <c r="G83" s="97"/>
      <c r="H83" s="92"/>
    </row>
    <row r="84" spans="1:8" s="94" customFormat="1" hidden="1" x14ac:dyDescent="0.45">
      <c r="A84" s="92"/>
      <c r="B84" s="93"/>
      <c r="C84" s="92"/>
      <c r="D84" s="92"/>
      <c r="E84" s="92"/>
      <c r="F84" s="97"/>
      <c r="G84" s="97"/>
      <c r="H84" s="92"/>
    </row>
    <row r="85" spans="1:8" s="94" customFormat="1" hidden="1" x14ac:dyDescent="0.45">
      <c r="A85" s="92"/>
      <c r="B85" s="93"/>
      <c r="C85" s="92"/>
      <c r="D85" s="92"/>
      <c r="E85" s="92"/>
      <c r="F85" s="97"/>
      <c r="G85" s="97"/>
      <c r="H85" s="92"/>
    </row>
    <row r="86" spans="1:8" s="94" customFormat="1" hidden="1" x14ac:dyDescent="0.45">
      <c r="A86" s="92"/>
      <c r="B86" s="93"/>
      <c r="C86" s="92"/>
      <c r="D86" s="92"/>
      <c r="E86" s="92"/>
      <c r="F86" s="97"/>
      <c r="G86" s="97"/>
      <c r="H86" s="92"/>
    </row>
    <row r="87" spans="1:8" s="94" customFormat="1" hidden="1" x14ac:dyDescent="0.45">
      <c r="A87" s="92"/>
      <c r="B87" s="93"/>
      <c r="C87" s="92"/>
      <c r="D87" s="92"/>
      <c r="E87" s="92"/>
      <c r="F87" s="97"/>
      <c r="G87" s="97"/>
      <c r="H87" s="92"/>
    </row>
    <row r="88" spans="1:8" s="94" customFormat="1" hidden="1" x14ac:dyDescent="0.45">
      <c r="A88" s="92"/>
      <c r="B88" s="93"/>
      <c r="C88" s="92"/>
      <c r="D88" s="92"/>
      <c r="E88" s="92"/>
      <c r="F88" s="97"/>
      <c r="G88" s="97"/>
      <c r="H88" s="92"/>
    </row>
    <row r="89" spans="1:8" s="94" customFormat="1" hidden="1" x14ac:dyDescent="0.45">
      <c r="A89" s="92"/>
      <c r="B89" s="93"/>
      <c r="C89" s="92"/>
      <c r="D89" s="92"/>
      <c r="E89" s="92"/>
      <c r="F89" s="97"/>
      <c r="G89" s="97"/>
      <c r="H89" s="92"/>
    </row>
    <row r="90" spans="1:8" s="94" customFormat="1" hidden="1" x14ac:dyDescent="0.45">
      <c r="A90" s="92"/>
      <c r="B90" s="93"/>
      <c r="C90" s="92"/>
      <c r="D90" s="92"/>
      <c r="E90" s="92"/>
      <c r="F90" s="97"/>
      <c r="G90" s="97"/>
      <c r="H90" s="92"/>
    </row>
    <row r="91" spans="1:8" s="94" customFormat="1" hidden="1" x14ac:dyDescent="0.45">
      <c r="A91" s="92"/>
      <c r="B91" s="93"/>
      <c r="C91" s="92"/>
      <c r="D91" s="92"/>
      <c r="E91" s="92"/>
      <c r="F91" s="97"/>
      <c r="G91" s="97"/>
      <c r="H91" s="92"/>
    </row>
    <row r="92" spans="1:8" s="94" customFormat="1" hidden="1" x14ac:dyDescent="0.45">
      <c r="A92" s="92"/>
      <c r="B92" s="93"/>
      <c r="C92" s="92"/>
      <c r="D92" s="92"/>
      <c r="E92" s="92"/>
      <c r="F92" s="97"/>
      <c r="G92" s="97"/>
      <c r="H92" s="92"/>
    </row>
    <row r="93" spans="1:8" s="94" customFormat="1" hidden="1" x14ac:dyDescent="0.45">
      <c r="A93" s="92"/>
      <c r="B93" s="93"/>
      <c r="C93" s="92"/>
      <c r="D93" s="92"/>
      <c r="E93" s="92"/>
      <c r="F93" s="97"/>
      <c r="G93" s="97"/>
      <c r="H93" s="92"/>
    </row>
    <row r="94" spans="1:8" s="94" customFormat="1" hidden="1" x14ac:dyDescent="0.45">
      <c r="A94" s="92"/>
      <c r="B94" s="93"/>
      <c r="C94" s="92"/>
      <c r="D94" s="92"/>
      <c r="E94" s="92"/>
      <c r="F94" s="97"/>
      <c r="G94" s="97"/>
      <c r="H94" s="92"/>
    </row>
    <row r="95" spans="1:8" s="94" customFormat="1" hidden="1" x14ac:dyDescent="0.45">
      <c r="A95" s="92"/>
      <c r="B95" s="93"/>
      <c r="C95" s="92"/>
      <c r="D95" s="92"/>
      <c r="E95" s="92"/>
      <c r="F95" s="97"/>
      <c r="G95" s="97"/>
      <c r="H95" s="92"/>
    </row>
    <row r="96" spans="1:8" s="94" customFormat="1" hidden="1" x14ac:dyDescent="0.45">
      <c r="A96" s="92"/>
      <c r="B96" s="93"/>
      <c r="C96" s="92"/>
      <c r="D96" s="92"/>
      <c r="E96" s="92"/>
      <c r="F96" s="97"/>
      <c r="G96" s="97"/>
      <c r="H96" s="92"/>
    </row>
    <row r="97" spans="1:8" s="94" customFormat="1" hidden="1" x14ac:dyDescent="0.45">
      <c r="A97" s="92"/>
      <c r="B97" s="93"/>
      <c r="C97" s="92"/>
      <c r="D97" s="92"/>
      <c r="E97" s="92"/>
      <c r="F97" s="97"/>
      <c r="G97" s="97"/>
      <c r="H97" s="92"/>
    </row>
    <row r="98" spans="1:8" s="94" customFormat="1" hidden="1" x14ac:dyDescent="0.45">
      <c r="A98" s="92"/>
      <c r="B98" s="93"/>
      <c r="C98" s="92"/>
      <c r="D98" s="92"/>
      <c r="E98" s="92"/>
      <c r="F98" s="97"/>
      <c r="G98" s="97"/>
      <c r="H98" s="92"/>
    </row>
    <row r="99" spans="1:8" s="94" customFormat="1" hidden="1" x14ac:dyDescent="0.45">
      <c r="A99" s="92"/>
      <c r="B99" s="93"/>
      <c r="C99" s="92"/>
      <c r="D99" s="92"/>
      <c r="E99" s="92"/>
      <c r="F99" s="97"/>
      <c r="G99" s="97"/>
      <c r="H99" s="92"/>
    </row>
    <row r="100" spans="1:8" s="94" customFormat="1" hidden="1" x14ac:dyDescent="0.45">
      <c r="A100" s="92"/>
      <c r="B100" s="93"/>
      <c r="C100" s="92"/>
      <c r="D100" s="92"/>
      <c r="E100" s="92"/>
      <c r="F100" s="97"/>
      <c r="G100" s="97"/>
      <c r="H100" s="92"/>
    </row>
    <row r="101" spans="1:8" s="94" customFormat="1" hidden="1" x14ac:dyDescent="0.45">
      <c r="A101" s="92"/>
      <c r="B101" s="93"/>
      <c r="C101" s="92"/>
      <c r="D101" s="92"/>
      <c r="E101" s="92"/>
      <c r="F101" s="97"/>
      <c r="G101" s="97"/>
      <c r="H101" s="92"/>
    </row>
    <row r="102" spans="1:8" s="94" customFormat="1" hidden="1" x14ac:dyDescent="0.45">
      <c r="A102" s="92"/>
      <c r="B102" s="93"/>
      <c r="C102" s="92"/>
      <c r="D102" s="92"/>
      <c r="E102" s="92"/>
      <c r="F102" s="97"/>
      <c r="G102" s="97"/>
      <c r="H102" s="92"/>
    </row>
    <row r="103" spans="1:8" s="94" customFormat="1" hidden="1" x14ac:dyDescent="0.45">
      <c r="A103" s="92"/>
      <c r="B103" s="93"/>
      <c r="C103" s="92"/>
      <c r="D103" s="92"/>
      <c r="E103" s="92"/>
      <c r="F103" s="97"/>
      <c r="G103" s="97"/>
      <c r="H103" s="92"/>
    </row>
    <row r="104" spans="1:8" s="94" customFormat="1" hidden="1" x14ac:dyDescent="0.45">
      <c r="A104" s="92"/>
      <c r="B104" s="93"/>
      <c r="C104" s="92"/>
      <c r="D104" s="92"/>
      <c r="E104" s="92"/>
      <c r="F104" s="97"/>
      <c r="G104" s="97"/>
      <c r="H104" s="92"/>
    </row>
    <row r="105" spans="1:8" s="94" customFormat="1" hidden="1" x14ac:dyDescent="0.45">
      <c r="A105" s="92"/>
      <c r="B105" s="93"/>
      <c r="C105" s="92"/>
      <c r="D105" s="92"/>
      <c r="E105" s="92"/>
      <c r="F105" s="97"/>
      <c r="G105" s="97"/>
      <c r="H105" s="92"/>
    </row>
    <row r="106" spans="1:8" s="94" customFormat="1" hidden="1" x14ac:dyDescent="0.45">
      <c r="A106" s="92"/>
      <c r="B106" s="93"/>
      <c r="C106" s="92"/>
      <c r="D106" s="92"/>
      <c r="E106" s="92"/>
      <c r="F106" s="97"/>
      <c r="G106" s="97"/>
      <c r="H106" s="92"/>
    </row>
    <row r="107" spans="1:8" s="94" customFormat="1" hidden="1" x14ac:dyDescent="0.45">
      <c r="A107" s="92"/>
      <c r="B107" s="93"/>
      <c r="C107" s="92"/>
      <c r="D107" s="92"/>
      <c r="E107" s="92"/>
      <c r="F107" s="97"/>
      <c r="G107" s="97"/>
      <c r="H107" s="92"/>
    </row>
    <row r="108" spans="1:8" s="94" customFormat="1" hidden="1" x14ac:dyDescent="0.45">
      <c r="A108" s="92"/>
      <c r="B108" s="93"/>
      <c r="C108" s="92"/>
      <c r="D108" s="92"/>
      <c r="E108" s="92"/>
      <c r="F108" s="97"/>
      <c r="G108" s="97"/>
      <c r="H108" s="92"/>
    </row>
    <row r="109" spans="1:8" s="94" customFormat="1" hidden="1" x14ac:dyDescent="0.45">
      <c r="A109" s="92"/>
      <c r="B109" s="93"/>
      <c r="C109" s="92"/>
      <c r="D109" s="92"/>
      <c r="E109" s="92"/>
      <c r="F109" s="97"/>
      <c r="G109" s="97"/>
      <c r="H109" s="92"/>
    </row>
    <row r="110" spans="1:8" s="94" customFormat="1" hidden="1" x14ac:dyDescent="0.45">
      <c r="A110" s="92"/>
      <c r="B110" s="93"/>
      <c r="C110" s="92"/>
      <c r="D110" s="92"/>
      <c r="E110" s="92"/>
      <c r="F110" s="97"/>
      <c r="G110" s="97"/>
      <c r="H110" s="92"/>
    </row>
    <row r="111" spans="1:8" s="94" customFormat="1" hidden="1" x14ac:dyDescent="0.45">
      <c r="A111" s="92"/>
      <c r="B111" s="93"/>
      <c r="C111" s="92"/>
      <c r="D111" s="92"/>
      <c r="E111" s="92"/>
      <c r="F111" s="97"/>
      <c r="G111" s="97"/>
      <c r="H111" s="92"/>
    </row>
    <row r="112" spans="1:8" s="94" customFormat="1" hidden="1" x14ac:dyDescent="0.45">
      <c r="A112" s="92"/>
      <c r="B112" s="93"/>
      <c r="C112" s="92"/>
      <c r="D112" s="92"/>
      <c r="E112" s="92"/>
      <c r="F112" s="97"/>
      <c r="G112" s="97"/>
      <c r="H112" s="92"/>
    </row>
    <row r="113" spans="1:8" s="94" customFormat="1" hidden="1" x14ac:dyDescent="0.45">
      <c r="A113" s="92"/>
      <c r="B113" s="93"/>
      <c r="C113" s="92"/>
      <c r="D113" s="92"/>
      <c r="E113" s="92"/>
      <c r="F113" s="97"/>
      <c r="G113" s="97"/>
      <c r="H113" s="92"/>
    </row>
    <row r="114" spans="1:8" s="94" customFormat="1" hidden="1" x14ac:dyDescent="0.45">
      <c r="A114" s="92"/>
      <c r="B114" s="93"/>
      <c r="C114" s="92"/>
      <c r="D114" s="92"/>
      <c r="E114" s="92"/>
      <c r="F114" s="97"/>
      <c r="G114" s="97"/>
      <c r="H114" s="92"/>
    </row>
    <row r="115" spans="1:8" s="94" customFormat="1" hidden="1" x14ac:dyDescent="0.45">
      <c r="A115" s="92"/>
      <c r="B115" s="93"/>
      <c r="C115" s="92"/>
      <c r="D115" s="92"/>
      <c r="E115" s="92"/>
      <c r="F115" s="97"/>
      <c r="G115" s="97"/>
      <c r="H115" s="92"/>
    </row>
    <row r="116" spans="1:8" s="94" customFormat="1" hidden="1" x14ac:dyDescent="0.45">
      <c r="A116" s="92"/>
      <c r="B116" s="93"/>
      <c r="C116" s="92"/>
      <c r="D116" s="92"/>
      <c r="E116" s="92"/>
      <c r="F116" s="97"/>
      <c r="G116" s="97"/>
      <c r="H116" s="92"/>
    </row>
    <row r="117" spans="1:8" s="94" customFormat="1" hidden="1" x14ac:dyDescent="0.45">
      <c r="A117" s="92"/>
      <c r="B117" s="93"/>
      <c r="C117" s="92"/>
      <c r="D117" s="92"/>
      <c r="E117" s="92"/>
      <c r="F117" s="97"/>
      <c r="G117" s="97"/>
      <c r="H117" s="92"/>
    </row>
    <row r="118" spans="1:8" s="94" customFormat="1" hidden="1" x14ac:dyDescent="0.45">
      <c r="A118" s="92"/>
      <c r="B118" s="93"/>
      <c r="C118" s="92"/>
      <c r="D118" s="92"/>
      <c r="E118" s="92"/>
      <c r="F118" s="97"/>
      <c r="G118" s="97"/>
      <c r="H118" s="92"/>
    </row>
    <row r="119" spans="1:8" s="94" customFormat="1" hidden="1" x14ac:dyDescent="0.45">
      <c r="A119" s="92"/>
      <c r="B119" s="93"/>
      <c r="C119" s="92"/>
      <c r="D119" s="92"/>
      <c r="E119" s="92"/>
      <c r="F119" s="97"/>
      <c r="G119" s="97"/>
      <c r="H119" s="92"/>
    </row>
    <row r="120" spans="1:8" s="94" customFormat="1" hidden="1" x14ac:dyDescent="0.45">
      <c r="A120" s="92"/>
      <c r="B120" s="93"/>
      <c r="C120" s="92"/>
      <c r="D120" s="92"/>
      <c r="E120" s="92"/>
      <c r="F120" s="97"/>
      <c r="G120" s="97"/>
      <c r="H120" s="92"/>
    </row>
    <row r="121" spans="1:8" s="94" customFormat="1" hidden="1" x14ac:dyDescent="0.45">
      <c r="A121" s="92"/>
      <c r="B121" s="93"/>
      <c r="C121" s="92"/>
      <c r="D121" s="92"/>
      <c r="E121" s="92"/>
      <c r="F121" s="97"/>
      <c r="G121" s="97"/>
      <c r="H121" s="92"/>
    </row>
    <row r="122" spans="1:8" s="94" customFormat="1" hidden="1" x14ac:dyDescent="0.45">
      <c r="A122" s="92"/>
      <c r="B122" s="93"/>
      <c r="C122" s="92"/>
      <c r="D122" s="92"/>
      <c r="E122" s="92"/>
      <c r="F122" s="97"/>
      <c r="G122" s="97"/>
      <c r="H122" s="92"/>
    </row>
    <row r="123" spans="1:8" s="94" customFormat="1" hidden="1" x14ac:dyDescent="0.45">
      <c r="A123" s="92"/>
      <c r="B123" s="93"/>
      <c r="C123" s="92"/>
      <c r="D123" s="92"/>
      <c r="E123" s="92"/>
      <c r="F123" s="97"/>
      <c r="G123" s="97"/>
      <c r="H123" s="92"/>
    </row>
    <row r="124" spans="1:8" s="94" customFormat="1" hidden="1" x14ac:dyDescent="0.45">
      <c r="A124" s="92"/>
      <c r="B124" s="93"/>
      <c r="C124" s="92"/>
      <c r="D124" s="92"/>
      <c r="E124" s="92"/>
      <c r="F124" s="97"/>
      <c r="G124" s="97"/>
      <c r="H124" s="92"/>
    </row>
    <row r="125" spans="1:8" s="94" customFormat="1" hidden="1" x14ac:dyDescent="0.45">
      <c r="A125" s="92"/>
      <c r="B125" s="93"/>
      <c r="C125" s="92"/>
      <c r="D125" s="92"/>
      <c r="E125" s="92"/>
      <c r="F125" s="97"/>
      <c r="G125" s="97"/>
      <c r="H125" s="92"/>
    </row>
    <row r="126" spans="1:8" s="94" customFormat="1" hidden="1" x14ac:dyDescent="0.45">
      <c r="A126" s="92"/>
      <c r="B126" s="93"/>
      <c r="C126" s="92"/>
      <c r="D126" s="92"/>
      <c r="E126" s="92"/>
      <c r="F126" s="97"/>
      <c r="G126" s="97"/>
      <c r="H126" s="92"/>
    </row>
    <row r="127" spans="1:8" s="94" customFormat="1" hidden="1" x14ac:dyDescent="0.45">
      <c r="A127" s="92"/>
      <c r="B127" s="93"/>
      <c r="C127" s="92"/>
      <c r="D127" s="92"/>
      <c r="E127" s="92"/>
      <c r="F127" s="97"/>
      <c r="G127" s="97"/>
      <c r="H127" s="92"/>
    </row>
  </sheetData>
  <mergeCells count="3">
    <mergeCell ref="B2:D3"/>
    <mergeCell ref="J2:M21"/>
    <mergeCell ref="A5:A1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segédCSK!$I$7:$I$13</xm:f>
          </x14:formula1>
          <xm:sqref>C6:D17 F6:F17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workbookViewId="0">
      <selection activeCell="H11" sqref="H11"/>
    </sheetView>
  </sheetViews>
  <sheetFormatPr defaultRowHeight="14.25" x14ac:dyDescent="0.45"/>
  <cols>
    <col min="1" max="4" width="14" customWidth="1"/>
    <col min="5" max="6" width="9" style="6" bestFit="1" customWidth="1"/>
    <col min="7" max="7" width="9.33203125" style="6" bestFit="1" customWidth="1"/>
  </cols>
  <sheetData>
    <row r="1" spans="1:16" s="3" customFormat="1" ht="28.5" x14ac:dyDescent="0.45">
      <c r="A1" s="2" t="s">
        <v>13</v>
      </c>
      <c r="B1" s="2" t="s">
        <v>70</v>
      </c>
      <c r="C1" s="2" t="s">
        <v>69</v>
      </c>
      <c r="E1" s="1">
        <v>0</v>
      </c>
      <c r="F1" s="5"/>
      <c r="G1" s="5"/>
      <c r="H1" s="48" t="s">
        <v>35</v>
      </c>
      <c r="I1" s="48" t="s">
        <v>17</v>
      </c>
      <c r="J1" s="49" t="s">
        <v>26</v>
      </c>
      <c r="K1" s="49" t="s">
        <v>27</v>
      </c>
      <c r="M1" s="52" t="s">
        <v>36</v>
      </c>
      <c r="N1" s="52" t="s">
        <v>17</v>
      </c>
      <c r="O1" s="53" t="s">
        <v>26</v>
      </c>
      <c r="P1" s="53" t="s">
        <v>27</v>
      </c>
    </row>
    <row r="2" spans="1:16" ht="28.5" x14ac:dyDescent="0.45">
      <c r="A2" s="1">
        <v>1</v>
      </c>
      <c r="B2" s="4">
        <v>20000</v>
      </c>
      <c r="C2" s="4">
        <f>12*B2</f>
        <v>240000</v>
      </c>
      <c r="E2" s="1">
        <v>1</v>
      </c>
      <c r="F2" s="72"/>
      <c r="G2" s="72"/>
      <c r="H2" s="49" t="s">
        <v>31</v>
      </c>
      <c r="I2" s="48" t="s">
        <v>24</v>
      </c>
      <c r="J2" s="49"/>
      <c r="K2" s="49"/>
      <c r="M2" s="53" t="s">
        <v>31</v>
      </c>
      <c r="N2" s="52" t="s">
        <v>24</v>
      </c>
      <c r="O2" s="53"/>
      <c r="P2" s="53"/>
    </row>
    <row r="3" spans="1:16" x14ac:dyDescent="0.45">
      <c r="A3" s="1">
        <v>2</v>
      </c>
      <c r="B3" s="4">
        <v>80000</v>
      </c>
      <c r="C3" s="4">
        <f t="shared" ref="C3:C7" si="0">12*B3</f>
        <v>960000</v>
      </c>
      <c r="E3" s="1">
        <v>2</v>
      </c>
      <c r="F3" s="72"/>
      <c r="G3" s="72"/>
      <c r="H3" s="49"/>
      <c r="I3" s="49" t="s">
        <v>14</v>
      </c>
      <c r="J3" s="50">
        <v>0.15</v>
      </c>
      <c r="K3" s="51">
        <v>0.185</v>
      </c>
      <c r="M3" s="53"/>
      <c r="N3" s="53" t="s">
        <v>14</v>
      </c>
      <c r="O3" s="54">
        <v>0.15</v>
      </c>
      <c r="P3" s="55">
        <v>0.185</v>
      </c>
    </row>
    <row r="4" spans="1:16" x14ac:dyDescent="0.45">
      <c r="A4" s="1">
        <v>3</v>
      </c>
      <c r="B4" s="4">
        <f>99000*2</f>
        <v>198000</v>
      </c>
      <c r="C4" s="4">
        <f t="shared" si="0"/>
        <v>2376000</v>
      </c>
      <c r="E4" s="1">
        <v>3</v>
      </c>
      <c r="F4" s="72"/>
      <c r="G4" s="72"/>
      <c r="H4" s="49"/>
      <c r="I4" s="49" t="s">
        <v>15</v>
      </c>
      <c r="J4" s="50">
        <v>0</v>
      </c>
      <c r="K4" s="50">
        <v>0</v>
      </c>
      <c r="M4" s="53"/>
      <c r="N4" s="53" t="s">
        <v>16</v>
      </c>
      <c r="O4" s="54">
        <v>0</v>
      </c>
      <c r="P4" s="54">
        <v>0.1</v>
      </c>
    </row>
    <row r="5" spans="1:16" x14ac:dyDescent="0.45">
      <c r="A5" s="1">
        <v>4</v>
      </c>
      <c r="B5" s="4">
        <f>132000*2</f>
        <v>264000</v>
      </c>
      <c r="C5" s="4">
        <f t="shared" si="0"/>
        <v>3168000</v>
      </c>
      <c r="E5" s="1">
        <v>4</v>
      </c>
      <c r="F5" s="72"/>
      <c r="G5" s="72"/>
      <c r="H5" s="49"/>
      <c r="I5" s="49" t="s">
        <v>16</v>
      </c>
      <c r="J5" s="50">
        <v>0</v>
      </c>
      <c r="K5" s="50">
        <v>0.1</v>
      </c>
      <c r="M5" s="53"/>
      <c r="N5" s="53" t="s">
        <v>25</v>
      </c>
      <c r="O5" s="53"/>
      <c r="P5" s="54"/>
    </row>
    <row r="6" spans="1:16" x14ac:dyDescent="0.45">
      <c r="A6" s="1">
        <v>5</v>
      </c>
      <c r="B6" s="4">
        <f>165000*2</f>
        <v>330000</v>
      </c>
      <c r="C6" s="4">
        <f t="shared" si="0"/>
        <v>3960000</v>
      </c>
      <c r="E6" s="1">
        <v>5</v>
      </c>
      <c r="F6" s="72"/>
      <c r="G6" s="72"/>
      <c r="H6" s="49"/>
      <c r="I6" s="49" t="s">
        <v>56</v>
      </c>
      <c r="J6" s="50">
        <v>0.15</v>
      </c>
      <c r="K6" s="50">
        <v>0</v>
      </c>
      <c r="M6" s="53"/>
      <c r="N6" s="53"/>
      <c r="O6" s="53"/>
      <c r="P6" s="53"/>
    </row>
    <row r="7" spans="1:16" x14ac:dyDescent="0.45">
      <c r="A7" s="1">
        <v>6</v>
      </c>
      <c r="B7" s="4">
        <f>198000*2</f>
        <v>396000</v>
      </c>
      <c r="C7" s="4">
        <f t="shared" si="0"/>
        <v>4752000</v>
      </c>
      <c r="E7" s="1">
        <v>6</v>
      </c>
      <c r="F7" s="72"/>
      <c r="G7" s="72"/>
      <c r="H7" s="49"/>
      <c r="I7" s="49" t="s">
        <v>25</v>
      </c>
      <c r="J7" s="49"/>
      <c r="K7" s="49"/>
    </row>
    <row r="8" spans="1:16" x14ac:dyDescent="0.45">
      <c r="E8" s="73"/>
      <c r="F8" s="73"/>
      <c r="G8" s="73"/>
      <c r="O8" s="83"/>
      <c r="P8" s="84"/>
    </row>
    <row r="9" spans="1:16" x14ac:dyDescent="0.45">
      <c r="H9" t="s">
        <v>78</v>
      </c>
    </row>
    <row r="10" spans="1:16" x14ac:dyDescent="0.45">
      <c r="A10" t="s">
        <v>40</v>
      </c>
      <c r="H10" t="s">
        <v>79</v>
      </c>
    </row>
    <row r="11" spans="1:16" ht="82.25" customHeight="1" x14ac:dyDescent="0.45">
      <c r="A11" s="3" t="s">
        <v>42</v>
      </c>
      <c r="B11" s="147" t="s">
        <v>65</v>
      </c>
      <c r="C11" s="147"/>
      <c r="D11" s="147"/>
      <c r="E11" s="147"/>
      <c r="F11" s="147"/>
      <c r="G11" s="147"/>
    </row>
    <row r="12" spans="1:16" ht="28.5" x14ac:dyDescent="0.45">
      <c r="A12" s="3" t="s">
        <v>43</v>
      </c>
      <c r="B12" s="147" t="s">
        <v>41</v>
      </c>
      <c r="C12" s="147"/>
      <c r="D12" s="147"/>
      <c r="E12" s="147"/>
      <c r="F12" s="147"/>
      <c r="G12" s="147"/>
    </row>
    <row r="14" spans="1:16" x14ac:dyDescent="0.45">
      <c r="A14" t="s">
        <v>49</v>
      </c>
    </row>
    <row r="15" spans="1:16" ht="63.75" customHeight="1" x14ac:dyDescent="0.45">
      <c r="A15" s="3" t="s">
        <v>50</v>
      </c>
      <c r="B15" s="147" t="s">
        <v>51</v>
      </c>
      <c r="C15" s="147"/>
      <c r="D15" s="147"/>
      <c r="E15" s="147"/>
      <c r="F15" s="147"/>
      <c r="G15" s="147"/>
    </row>
    <row r="16" spans="1:16" ht="48.95" customHeight="1" x14ac:dyDescent="0.45">
      <c r="A16" s="3" t="s">
        <v>53</v>
      </c>
      <c r="B16" s="147" t="s">
        <v>59</v>
      </c>
      <c r="C16" s="147"/>
      <c r="D16" s="147"/>
      <c r="E16" s="147"/>
      <c r="F16" s="147"/>
      <c r="G16" s="147"/>
    </row>
  </sheetData>
  <mergeCells count="4">
    <mergeCell ref="B11:G11"/>
    <mergeCell ref="B12:G12"/>
    <mergeCell ref="B15:G15"/>
    <mergeCell ref="B16:G16"/>
  </mergeCells>
  <phoneticPr fontId="6" type="noConversion"/>
  <pageMargins left="0.75" right="0.75" top="1" bottom="1" header="0.5" footer="0.5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G26" sqref="G26"/>
    </sheetView>
  </sheetViews>
  <sheetFormatPr defaultRowHeight="14.25" x14ac:dyDescent="0.45"/>
  <cols>
    <col min="1" max="2" width="13.86328125" customWidth="1"/>
    <col min="3" max="3" width="8.53125" customWidth="1"/>
    <col min="4" max="5" width="13.86328125" customWidth="1"/>
    <col min="6" max="6" width="8.86328125" style="6" bestFit="1" customWidth="1"/>
    <col min="10" max="10" width="10.6640625" customWidth="1"/>
    <col min="12" max="12" width="10.6640625" customWidth="1"/>
  </cols>
  <sheetData>
    <row r="1" spans="1:13" ht="15.75" x14ac:dyDescent="0.5">
      <c r="A1" s="148" t="s">
        <v>84</v>
      </c>
      <c r="B1" s="148"/>
      <c r="C1" s="148"/>
      <c r="D1" s="148"/>
      <c r="E1" s="148"/>
      <c r="I1" s="6"/>
      <c r="J1" s="73" t="s">
        <v>85</v>
      </c>
    </row>
    <row r="2" spans="1:13" s="3" customFormat="1" ht="28.5" x14ac:dyDescent="0.45">
      <c r="A2" s="2" t="s">
        <v>86</v>
      </c>
      <c r="B2" s="2" t="s">
        <v>87</v>
      </c>
      <c r="C2" s="2" t="s">
        <v>88</v>
      </c>
      <c r="D2" s="2" t="s">
        <v>89</v>
      </c>
      <c r="E2" s="2" t="s">
        <v>90</v>
      </c>
      <c r="F2" s="5"/>
      <c r="H2"/>
      <c r="I2" s="5"/>
      <c r="J2" s="147" t="s">
        <v>84</v>
      </c>
      <c r="K2" s="147"/>
      <c r="L2" s="147"/>
      <c r="M2" s="147"/>
    </row>
    <row r="3" spans="1:13" x14ac:dyDescent="0.45">
      <c r="A3" s="1">
        <v>1</v>
      </c>
      <c r="B3" s="1">
        <v>1</v>
      </c>
      <c r="C3" s="1" t="str">
        <f>CONCATENATE(A3,B3)</f>
        <v>11</v>
      </c>
      <c r="D3" s="4">
        <f>J3</f>
        <v>133330</v>
      </c>
      <c r="E3" s="4">
        <f>D3*0.15</f>
        <v>19999.5</v>
      </c>
      <c r="F3" s="91"/>
      <c r="I3" s="72" t="s">
        <v>91</v>
      </c>
      <c r="J3" s="72">
        <v>133330</v>
      </c>
      <c r="K3" s="72">
        <v>20000</v>
      </c>
      <c r="L3" s="72"/>
      <c r="M3" s="72"/>
    </row>
    <row r="4" spans="1:13" x14ac:dyDescent="0.45">
      <c r="A4" s="1">
        <v>2</v>
      </c>
      <c r="B4" s="1">
        <v>1</v>
      </c>
      <c r="C4" s="1" t="str">
        <f t="shared" ref="C4:C23" si="0">CONCATENATE(A4,B4)</f>
        <v>21</v>
      </c>
      <c r="D4" s="4">
        <f>J4</f>
        <v>266670</v>
      </c>
      <c r="E4" s="4">
        <f t="shared" ref="E4:E23" si="1">D4*0.15</f>
        <v>40000.5</v>
      </c>
      <c r="F4" s="91"/>
      <c r="H4" s="84"/>
      <c r="I4" s="72" t="s">
        <v>92</v>
      </c>
      <c r="J4" s="72">
        <v>266670</v>
      </c>
      <c r="K4" s="72">
        <f t="shared" ref="K4:K5" si="2">J4*0.15</f>
        <v>40000.5</v>
      </c>
      <c r="L4" s="72"/>
      <c r="M4" s="72"/>
    </row>
    <row r="5" spans="1:13" x14ac:dyDescent="0.45">
      <c r="A5" s="1">
        <v>2</v>
      </c>
      <c r="B5" s="1">
        <v>2</v>
      </c>
      <c r="C5" s="1" t="str">
        <f t="shared" si="0"/>
        <v>22</v>
      </c>
      <c r="D5" s="4">
        <f>J4*2</f>
        <v>533340</v>
      </c>
      <c r="E5" s="4">
        <f t="shared" si="1"/>
        <v>80001</v>
      </c>
      <c r="F5" s="91">
        <f>B5/3</f>
        <v>0.66666666666666663</v>
      </c>
      <c r="H5" s="83"/>
      <c r="I5" s="72" t="s">
        <v>93</v>
      </c>
      <c r="J5" s="72">
        <v>440000</v>
      </c>
      <c r="K5" s="72">
        <f t="shared" si="2"/>
        <v>66000</v>
      </c>
      <c r="L5" s="72"/>
      <c r="M5" s="72"/>
    </row>
    <row r="6" spans="1:13" x14ac:dyDescent="0.45">
      <c r="A6" s="1">
        <v>3</v>
      </c>
      <c r="B6" s="1">
        <v>1</v>
      </c>
      <c r="C6" s="1" t="str">
        <f t="shared" si="0"/>
        <v>31</v>
      </c>
      <c r="D6" s="4">
        <f>J5</f>
        <v>440000</v>
      </c>
      <c r="E6" s="4">
        <f t="shared" si="1"/>
        <v>66000</v>
      </c>
      <c r="F6" s="91">
        <v>33000</v>
      </c>
      <c r="G6" s="72"/>
      <c r="H6" s="83"/>
      <c r="M6" s="83"/>
    </row>
    <row r="7" spans="1:13" x14ac:dyDescent="0.45">
      <c r="A7" s="1">
        <v>3</v>
      </c>
      <c r="B7" s="1">
        <v>2</v>
      </c>
      <c r="C7" s="1" t="str">
        <f t="shared" si="0"/>
        <v>32</v>
      </c>
      <c r="D7" s="4">
        <f>J5*2</f>
        <v>880000</v>
      </c>
      <c r="E7" s="4">
        <f t="shared" si="1"/>
        <v>132000</v>
      </c>
      <c r="F7" s="91">
        <v>33000</v>
      </c>
      <c r="G7" s="72"/>
      <c r="H7" s="83"/>
      <c r="I7">
        <v>0</v>
      </c>
    </row>
    <row r="8" spans="1:13" x14ac:dyDescent="0.45">
      <c r="A8" s="1">
        <v>3</v>
      </c>
      <c r="B8" s="1">
        <v>3</v>
      </c>
      <c r="C8" s="1" t="str">
        <f t="shared" si="0"/>
        <v>33</v>
      </c>
      <c r="D8" s="4">
        <f>J5*3</f>
        <v>1320000</v>
      </c>
      <c r="E8" s="4">
        <f t="shared" si="1"/>
        <v>198000</v>
      </c>
      <c r="F8" s="91">
        <v>33000</v>
      </c>
      <c r="G8" s="72"/>
      <c r="I8">
        <v>1</v>
      </c>
    </row>
    <row r="9" spans="1:13" x14ac:dyDescent="0.45">
      <c r="A9" s="1">
        <v>4</v>
      </c>
      <c r="B9" s="1">
        <v>1</v>
      </c>
      <c r="C9" s="1" t="str">
        <f t="shared" si="0"/>
        <v>41</v>
      </c>
      <c r="D9" s="4">
        <f>J5</f>
        <v>440000</v>
      </c>
      <c r="E9" s="4">
        <f t="shared" si="1"/>
        <v>66000</v>
      </c>
      <c r="I9">
        <v>2</v>
      </c>
      <c r="L9" s="83"/>
      <c r="M9" s="84"/>
    </row>
    <row r="10" spans="1:13" x14ac:dyDescent="0.45">
      <c r="A10" s="1">
        <v>4</v>
      </c>
      <c r="B10" s="1">
        <v>2</v>
      </c>
      <c r="C10" s="1" t="str">
        <f t="shared" si="0"/>
        <v>42</v>
      </c>
      <c r="D10" s="4">
        <f>J5*2</f>
        <v>880000</v>
      </c>
      <c r="E10" s="4">
        <f t="shared" si="1"/>
        <v>132000</v>
      </c>
      <c r="G10" s="83"/>
      <c r="H10" s="84"/>
      <c r="I10">
        <v>3</v>
      </c>
      <c r="L10" s="83"/>
      <c r="M10" s="83"/>
    </row>
    <row r="11" spans="1:13" x14ac:dyDescent="0.45">
      <c r="A11" s="1">
        <v>4</v>
      </c>
      <c r="B11" s="1">
        <v>3</v>
      </c>
      <c r="C11" s="1" t="str">
        <f t="shared" si="0"/>
        <v>43</v>
      </c>
      <c r="D11" s="4">
        <f>J5*3</f>
        <v>1320000</v>
      </c>
      <c r="E11" s="4">
        <f t="shared" si="1"/>
        <v>198000</v>
      </c>
      <c r="G11" s="83"/>
      <c r="H11" s="83"/>
      <c r="I11">
        <v>4</v>
      </c>
      <c r="M11" s="83"/>
    </row>
    <row r="12" spans="1:13" x14ac:dyDescent="0.45">
      <c r="A12" s="1">
        <v>4</v>
      </c>
      <c r="B12" s="1">
        <v>4</v>
      </c>
      <c r="C12" s="1" t="str">
        <f t="shared" si="0"/>
        <v>44</v>
      </c>
      <c r="D12" s="4">
        <f>J5*4</f>
        <v>1760000</v>
      </c>
      <c r="E12" s="4">
        <f t="shared" si="1"/>
        <v>264000</v>
      </c>
      <c r="G12" s="83"/>
      <c r="H12" s="83"/>
      <c r="I12">
        <v>5</v>
      </c>
    </row>
    <row r="13" spans="1:13" x14ac:dyDescent="0.45">
      <c r="A13" s="1">
        <v>5</v>
      </c>
      <c r="B13" s="1">
        <v>1</v>
      </c>
      <c r="C13" s="1" t="str">
        <f t="shared" si="0"/>
        <v>51</v>
      </c>
      <c r="D13" s="4">
        <f>J5*1</f>
        <v>440000</v>
      </c>
      <c r="E13" s="4">
        <f t="shared" si="1"/>
        <v>66000</v>
      </c>
      <c r="G13" s="83"/>
      <c r="H13" s="83"/>
      <c r="I13">
        <v>6</v>
      </c>
    </row>
    <row r="14" spans="1:13" x14ac:dyDescent="0.45">
      <c r="A14" s="1">
        <v>5</v>
      </c>
      <c r="B14" s="1">
        <v>2</v>
      </c>
      <c r="C14" s="1" t="str">
        <f t="shared" si="0"/>
        <v>52</v>
      </c>
      <c r="D14" s="4">
        <f>J5*2</f>
        <v>880000</v>
      </c>
      <c r="E14" s="4">
        <f t="shared" si="1"/>
        <v>132000</v>
      </c>
    </row>
    <row r="15" spans="1:13" x14ac:dyDescent="0.45">
      <c r="A15" s="1">
        <v>5</v>
      </c>
      <c r="B15" s="1">
        <v>3</v>
      </c>
      <c r="C15" s="1" t="str">
        <f t="shared" si="0"/>
        <v>53</v>
      </c>
      <c r="D15" s="4">
        <f>J5*3</f>
        <v>1320000</v>
      </c>
      <c r="E15" s="4">
        <f t="shared" si="1"/>
        <v>198000</v>
      </c>
      <c r="G15" s="83"/>
      <c r="H15" s="84"/>
      <c r="L15" s="83"/>
      <c r="M15" s="84"/>
    </row>
    <row r="16" spans="1:13" x14ac:dyDescent="0.45">
      <c r="A16" s="1">
        <v>5</v>
      </c>
      <c r="B16" s="1">
        <v>4</v>
      </c>
      <c r="C16" s="1" t="str">
        <f t="shared" si="0"/>
        <v>54</v>
      </c>
      <c r="D16" s="4">
        <f>J5*4</f>
        <v>1760000</v>
      </c>
      <c r="E16" s="4">
        <f t="shared" si="1"/>
        <v>264000</v>
      </c>
      <c r="G16" s="83"/>
      <c r="H16" s="83"/>
      <c r="L16" s="83"/>
      <c r="M16" s="83"/>
    </row>
    <row r="17" spans="1:13" x14ac:dyDescent="0.45">
      <c r="A17" s="1">
        <v>5</v>
      </c>
      <c r="B17" s="1">
        <v>5</v>
      </c>
      <c r="C17" s="1" t="str">
        <f t="shared" si="0"/>
        <v>55</v>
      </c>
      <c r="D17" s="4">
        <f>J5*5</f>
        <v>2200000</v>
      </c>
      <c r="E17" s="4">
        <f t="shared" si="1"/>
        <v>330000</v>
      </c>
      <c r="G17" s="83"/>
      <c r="H17" s="83"/>
      <c r="M17" s="83"/>
    </row>
    <row r="18" spans="1:13" x14ac:dyDescent="0.45">
      <c r="A18" s="1">
        <v>6</v>
      </c>
      <c r="B18" s="1">
        <v>1</v>
      </c>
      <c r="C18" s="1" t="str">
        <f t="shared" si="0"/>
        <v>61</v>
      </c>
      <c r="D18" s="4">
        <f>J5</f>
        <v>440000</v>
      </c>
      <c r="E18" s="4">
        <f t="shared" si="1"/>
        <v>66000</v>
      </c>
      <c r="G18" s="83"/>
      <c r="H18" s="83"/>
    </row>
    <row r="19" spans="1:13" x14ac:dyDescent="0.45">
      <c r="A19" s="1">
        <v>6</v>
      </c>
      <c r="B19" s="1">
        <v>2</v>
      </c>
      <c r="C19" s="1" t="str">
        <f t="shared" si="0"/>
        <v>62</v>
      </c>
      <c r="D19" s="4">
        <f>J5*2</f>
        <v>880000</v>
      </c>
      <c r="E19" s="4">
        <f t="shared" si="1"/>
        <v>132000</v>
      </c>
    </row>
    <row r="20" spans="1:13" x14ac:dyDescent="0.45">
      <c r="A20" s="1">
        <v>6</v>
      </c>
      <c r="B20" s="1">
        <v>3</v>
      </c>
      <c r="C20" s="1" t="str">
        <f t="shared" si="0"/>
        <v>63</v>
      </c>
      <c r="D20" s="4">
        <f>J5*3</f>
        <v>1320000</v>
      </c>
      <c r="E20" s="4">
        <f t="shared" si="1"/>
        <v>198000</v>
      </c>
    </row>
    <row r="21" spans="1:13" x14ac:dyDescent="0.45">
      <c r="A21" s="1">
        <v>6</v>
      </c>
      <c r="B21" s="1">
        <v>4</v>
      </c>
      <c r="C21" s="1" t="str">
        <f t="shared" si="0"/>
        <v>64</v>
      </c>
      <c r="D21" s="4">
        <f>J5*4</f>
        <v>1760000</v>
      </c>
      <c r="E21" s="4">
        <f t="shared" si="1"/>
        <v>264000</v>
      </c>
    </row>
    <row r="22" spans="1:13" x14ac:dyDescent="0.45">
      <c r="A22" s="1">
        <v>6</v>
      </c>
      <c r="B22" s="1">
        <v>5</v>
      </c>
      <c r="C22" s="1" t="str">
        <f t="shared" si="0"/>
        <v>65</v>
      </c>
      <c r="D22" s="4">
        <f>J5*5</f>
        <v>2200000</v>
      </c>
      <c r="E22" s="4">
        <f t="shared" si="1"/>
        <v>330000</v>
      </c>
    </row>
    <row r="23" spans="1:13" x14ac:dyDescent="0.45">
      <c r="A23" s="1">
        <v>6</v>
      </c>
      <c r="B23" s="1">
        <v>6</v>
      </c>
      <c r="C23" s="1" t="str">
        <f t="shared" si="0"/>
        <v>66</v>
      </c>
      <c r="D23" s="4">
        <f>J5*6</f>
        <v>2640000</v>
      </c>
      <c r="E23" s="4">
        <f t="shared" si="1"/>
        <v>396000</v>
      </c>
    </row>
  </sheetData>
  <mergeCells count="3">
    <mergeCell ref="A1:E1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SZJA_kedvezmeny_kalkulator</vt:lpstr>
      <vt:lpstr>Családi kedvezmény</vt:lpstr>
      <vt:lpstr>Segéd</vt:lpstr>
      <vt:lpstr>segédCSK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Tímea Molnár-Simon</cp:lastModifiedBy>
  <dcterms:created xsi:type="dcterms:W3CDTF">2025-05-23T17:18:20Z</dcterms:created>
  <dcterms:modified xsi:type="dcterms:W3CDTF">2026-01-19T12:53:24Z</dcterms:modified>
</cp:coreProperties>
</file>