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C:\Users\USER\Dropbox\Privát\8_Pénzügyi_talpalo\SZJA mentesség\Csomag\Kalkulátorok\20260116\"/>
    </mc:Choice>
  </mc:AlternateContent>
  <xr:revisionPtr revIDLastSave="0" documentId="8_{EEC48B07-AF7B-4BAC-9E93-E3CF6DC1D3B5}" xr6:coauthVersionLast="47" xr6:coauthVersionMax="47" xr10:uidLastSave="{00000000-0000-0000-0000-000000000000}"/>
  <bookViews>
    <workbookView xWindow="-98" yWindow="-98" windowWidth="21795" windowHeight="12975" tabRatio="689" activeTab="1" xr2:uid="{00000000-000D-0000-FFFF-FFFF00000000}"/>
  </bookViews>
  <sheets>
    <sheet name="SZJA_kedvezmeny_kalkulator" sheetId="1" r:id="rId1"/>
    <sheet name="Családi kedvezmény" sheetId="3" r:id="rId2"/>
    <sheet name="Segéd" sheetId="2" state="hidden" r:id="rId3"/>
    <sheet name="segédCSK" sheetId="4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3" l="1"/>
  <c r="H8" i="3"/>
  <c r="H9" i="3"/>
  <c r="H10" i="3"/>
  <c r="H11" i="3"/>
  <c r="H12" i="3"/>
  <c r="H13" i="3"/>
  <c r="H14" i="3"/>
  <c r="H15" i="3"/>
  <c r="H16" i="3"/>
  <c r="H17" i="3"/>
  <c r="H6" i="3"/>
  <c r="U17" i="1"/>
  <c r="F7" i="3"/>
  <c r="F8" i="3"/>
  <c r="F9" i="3"/>
  <c r="F10" i="3"/>
  <c r="F11" i="3"/>
  <c r="F12" i="3"/>
  <c r="F13" i="3"/>
  <c r="F14" i="3"/>
  <c r="F15" i="3"/>
  <c r="F16" i="3"/>
  <c r="F17" i="3"/>
  <c r="F6" i="3"/>
  <c r="D7" i="3"/>
  <c r="D8" i="3"/>
  <c r="D9" i="3"/>
  <c r="D10" i="3"/>
  <c r="D11" i="3"/>
  <c r="D12" i="3"/>
  <c r="D13" i="3"/>
  <c r="D14" i="3"/>
  <c r="D15" i="3"/>
  <c r="D16" i="3"/>
  <c r="D17" i="3"/>
  <c r="D6" i="3"/>
  <c r="C7" i="3"/>
  <c r="C8" i="3"/>
  <c r="C9" i="3"/>
  <c r="C10" i="3"/>
  <c r="C11" i="3"/>
  <c r="C12" i="3"/>
  <c r="C13" i="3"/>
  <c r="C14" i="3"/>
  <c r="C15" i="3"/>
  <c r="C16" i="3"/>
  <c r="C17" i="3"/>
  <c r="C6" i="3"/>
  <c r="D23" i="4"/>
  <c r="E23" i="4" s="1"/>
  <c r="C23" i="4"/>
  <c r="D22" i="4"/>
  <c r="E22" i="4" s="1"/>
  <c r="C22" i="4"/>
  <c r="D21" i="4"/>
  <c r="E21" i="4" s="1"/>
  <c r="C21" i="4"/>
  <c r="D20" i="4"/>
  <c r="E20" i="4" s="1"/>
  <c r="C20" i="4"/>
  <c r="D19" i="4"/>
  <c r="E19" i="4" s="1"/>
  <c r="C19" i="4"/>
  <c r="D18" i="4"/>
  <c r="E18" i="4" s="1"/>
  <c r="C18" i="4"/>
  <c r="D17" i="4"/>
  <c r="E17" i="4" s="1"/>
  <c r="C17" i="4"/>
  <c r="D16" i="4"/>
  <c r="E16" i="4" s="1"/>
  <c r="C16" i="4"/>
  <c r="D15" i="4"/>
  <c r="E15" i="4" s="1"/>
  <c r="C15" i="4"/>
  <c r="D14" i="4"/>
  <c r="E14" i="4" s="1"/>
  <c r="C14" i="4"/>
  <c r="D13" i="4"/>
  <c r="E13" i="4" s="1"/>
  <c r="C13" i="4"/>
  <c r="D12" i="4"/>
  <c r="E12" i="4" s="1"/>
  <c r="C12" i="4"/>
  <c r="D11" i="4"/>
  <c r="E11" i="4" s="1"/>
  <c r="C11" i="4"/>
  <c r="D10" i="4"/>
  <c r="E10" i="4" s="1"/>
  <c r="C10" i="4"/>
  <c r="D9" i="4"/>
  <c r="E9" i="4" s="1"/>
  <c r="C9" i="4"/>
  <c r="D8" i="4"/>
  <c r="E8" i="4" s="1"/>
  <c r="C8" i="4"/>
  <c r="D7" i="4"/>
  <c r="E7" i="4" s="1"/>
  <c r="C7" i="4"/>
  <c r="D6" i="4"/>
  <c r="E6" i="4" s="1"/>
  <c r="C6" i="4"/>
  <c r="K5" i="4"/>
  <c r="F5" i="4"/>
  <c r="D5" i="4"/>
  <c r="E5" i="4" s="1"/>
  <c r="C5" i="4"/>
  <c r="K4" i="4"/>
  <c r="D4" i="4"/>
  <c r="E4" i="4" s="1"/>
  <c r="C4" i="4"/>
  <c r="D3" i="4"/>
  <c r="E3" i="4" s="1"/>
  <c r="C3" i="4"/>
  <c r="E6" i="3" l="1"/>
  <c r="G6" i="3" s="1"/>
  <c r="E17" i="3"/>
  <c r="G17" i="3" s="1"/>
  <c r="E9" i="3"/>
  <c r="G9" i="3" s="1"/>
  <c r="E10" i="3"/>
  <c r="G10" i="3" s="1"/>
  <c r="E8" i="3"/>
  <c r="G8" i="3" s="1"/>
  <c r="E12" i="3"/>
  <c r="G12" i="3" s="1"/>
  <c r="E16" i="3"/>
  <c r="G16" i="3" s="1"/>
  <c r="E7" i="3"/>
  <c r="G7" i="3" s="1"/>
  <c r="E15" i="3"/>
  <c r="G15" i="3" s="1"/>
  <c r="E14" i="3"/>
  <c r="G14" i="3" s="1"/>
  <c r="E13" i="3"/>
  <c r="G13" i="3" s="1"/>
  <c r="E11" i="3"/>
  <c r="G11" i="3" s="1"/>
  <c r="G18" i="3" l="1"/>
  <c r="C7" i="1"/>
  <c r="C8" i="1"/>
  <c r="C9" i="1"/>
  <c r="C10" i="1"/>
  <c r="C11" i="1"/>
  <c r="C12" i="1"/>
  <c r="C13" i="1"/>
  <c r="H18" i="3" l="1"/>
  <c r="O12" i="1"/>
  <c r="P12" i="1"/>
  <c r="O13" i="1"/>
  <c r="P13" i="1"/>
  <c r="O14" i="1"/>
  <c r="P14" i="1"/>
  <c r="O15" i="1"/>
  <c r="P15" i="1"/>
  <c r="O16" i="1"/>
  <c r="P16" i="1"/>
  <c r="O17" i="1"/>
  <c r="P17" i="1"/>
  <c r="E12" i="1"/>
  <c r="E13" i="1"/>
  <c r="E14" i="1"/>
  <c r="E15" i="1"/>
  <c r="E16" i="1"/>
  <c r="E17" i="1"/>
  <c r="E23" i="1"/>
  <c r="B7" i="2"/>
  <c r="C7" i="2" s="1"/>
  <c r="B6" i="2"/>
  <c r="C6" i="2" s="1"/>
  <c r="B5" i="2"/>
  <c r="C5" i="2" s="1"/>
  <c r="B4" i="2"/>
  <c r="C4" i="2" s="1"/>
  <c r="C3" i="2"/>
  <c r="C2" i="2"/>
  <c r="M8" i="1" l="1"/>
  <c r="M9" i="1"/>
  <c r="M10" i="1"/>
  <c r="M11" i="1"/>
  <c r="M12" i="1"/>
  <c r="M13" i="1"/>
  <c r="M14" i="1"/>
  <c r="M15" i="1"/>
  <c r="M16" i="1"/>
  <c r="M17" i="1"/>
  <c r="M7" i="1"/>
  <c r="C14" i="1"/>
  <c r="C15" i="1"/>
  <c r="C16" i="1"/>
  <c r="C17" i="1"/>
  <c r="G16" i="1" l="1"/>
  <c r="G17" i="1"/>
  <c r="G15" i="1"/>
  <c r="P7" i="1" l="1"/>
  <c r="P8" i="1"/>
  <c r="P9" i="1"/>
  <c r="P10" i="1"/>
  <c r="P11" i="1"/>
  <c r="O7" i="1"/>
  <c r="O8" i="1"/>
  <c r="O9" i="1"/>
  <c r="O10" i="1"/>
  <c r="O11" i="1"/>
  <c r="P6" i="1"/>
  <c r="R6" i="1" s="1"/>
  <c r="O6" i="1"/>
  <c r="Q6" i="1" s="1"/>
  <c r="S6" i="1" s="1"/>
  <c r="E6" i="1"/>
  <c r="G6" i="1" s="1"/>
  <c r="F7" i="1"/>
  <c r="F8" i="1"/>
  <c r="F9" i="1"/>
  <c r="F10" i="1"/>
  <c r="F11" i="1"/>
  <c r="F12" i="1"/>
  <c r="F13" i="1"/>
  <c r="F14" i="1"/>
  <c r="F15" i="1"/>
  <c r="F16" i="1"/>
  <c r="F17" i="1"/>
  <c r="F6" i="1"/>
  <c r="H6" i="1" s="1"/>
  <c r="E7" i="1"/>
  <c r="E8" i="1"/>
  <c r="E9" i="1"/>
  <c r="E10" i="1"/>
  <c r="E11" i="1"/>
  <c r="F4" i="2"/>
  <c r="G4" i="2"/>
  <c r="E4" i="2"/>
  <c r="I6" i="1" l="1"/>
  <c r="J6" i="1" s="1"/>
  <c r="R17" i="1"/>
  <c r="F33" i="1"/>
  <c r="Q13" i="1"/>
  <c r="Q12" i="1"/>
  <c r="R8" i="1"/>
  <c r="Q11" i="1"/>
  <c r="S11" i="1" s="1"/>
  <c r="R7" i="1"/>
  <c r="Q10" i="1"/>
  <c r="G9" i="1"/>
  <c r="Q9" i="1"/>
  <c r="R13" i="1"/>
  <c r="R9" i="1"/>
  <c r="Q16" i="1"/>
  <c r="Q8" i="1"/>
  <c r="R12" i="1"/>
  <c r="Q7" i="1"/>
  <c r="R11" i="1"/>
  <c r="R10" i="1"/>
  <c r="H13" i="1"/>
  <c r="G8" i="1"/>
  <c r="G7" i="1"/>
  <c r="H12" i="1"/>
  <c r="H8" i="1"/>
  <c r="G10" i="1"/>
  <c r="H14" i="1"/>
  <c r="H11" i="1"/>
  <c r="G14" i="1"/>
  <c r="H10" i="1"/>
  <c r="C18" i="1"/>
  <c r="G13" i="1"/>
  <c r="I13" i="1" s="1"/>
  <c r="J13" i="1" s="1"/>
  <c r="H17" i="1"/>
  <c r="I17" i="1" s="1"/>
  <c r="J17" i="1" s="1"/>
  <c r="T17" i="1" s="1"/>
  <c r="H9" i="1"/>
  <c r="G12" i="1"/>
  <c r="H16" i="1"/>
  <c r="I16" i="1" s="1"/>
  <c r="J16" i="1" s="1"/>
  <c r="G11" i="1"/>
  <c r="H15" i="1"/>
  <c r="I15" i="1" s="1"/>
  <c r="J15" i="1" s="1"/>
  <c r="H7" i="1"/>
  <c r="S8" i="1" l="1"/>
  <c r="I11" i="1"/>
  <c r="J11" i="1" s="1"/>
  <c r="I14" i="1"/>
  <c r="J14" i="1" s="1"/>
  <c r="T14" i="1" s="1"/>
  <c r="T16" i="1"/>
  <c r="U15" i="1" s="1"/>
  <c r="T15" i="1"/>
  <c r="S13" i="1"/>
  <c r="I7" i="1"/>
  <c r="J7" i="1" s="1"/>
  <c r="S9" i="1"/>
  <c r="S12" i="1"/>
  <c r="I10" i="1"/>
  <c r="J10" i="1" s="1"/>
  <c r="S7" i="1"/>
  <c r="S10" i="1"/>
  <c r="I8" i="1"/>
  <c r="J8" i="1" s="1"/>
  <c r="I12" i="1"/>
  <c r="J12" i="1" s="1"/>
  <c r="I9" i="1"/>
  <c r="J9" i="1" s="1"/>
  <c r="R15" i="1"/>
  <c r="Q14" i="1"/>
  <c r="Q17" i="1"/>
  <c r="S17" i="1" s="1"/>
  <c r="U16" i="1" s="1"/>
  <c r="R16" i="1"/>
  <c r="S16" i="1" s="1"/>
  <c r="Q15" i="1"/>
  <c r="R14" i="1"/>
  <c r="H18" i="1"/>
  <c r="G18" i="1"/>
  <c r="S15" i="1" l="1"/>
  <c r="U14" i="1" s="1"/>
  <c r="T13" i="1"/>
  <c r="U12" i="1" s="1"/>
  <c r="S14" i="1"/>
  <c r="U13" i="1" s="1"/>
  <c r="R18" i="1"/>
  <c r="E27" i="1" s="1"/>
  <c r="Q18" i="1"/>
  <c r="E26" i="1" s="1"/>
  <c r="F29" i="1" s="1"/>
  <c r="F34" i="1"/>
  <c r="F35" i="1" s="1"/>
  <c r="F36" i="1" s="1"/>
  <c r="F38" i="1" s="1"/>
  <c r="F39" i="1" s="1"/>
  <c r="F37" i="1" l="1"/>
  <c r="G37" i="1" s="1"/>
  <c r="F40" i="1"/>
  <c r="F42" i="1" s="1"/>
  <c r="F43" i="1" s="1"/>
  <c r="F30" i="1"/>
  <c r="E28" i="1"/>
  <c r="B32" i="1" s="1"/>
  <c r="F41" i="1"/>
  <c r="G41" i="1" s="1"/>
  <c r="G29" i="1"/>
  <c r="T12" i="1" l="1"/>
  <c r="U11" i="1" s="1"/>
  <c r="T11" i="1" l="1"/>
  <c r="U10" i="1" s="1"/>
  <c r="T10" i="1" l="1"/>
  <c r="U9" i="1" s="1"/>
  <c r="T9" i="1" l="1"/>
  <c r="U8" i="1" s="1"/>
  <c r="T8" i="1" l="1"/>
  <c r="U7" i="1" s="1"/>
  <c r="T7" i="1" l="1"/>
  <c r="U6" i="1" s="1"/>
  <c r="T6" i="1"/>
</calcChain>
</file>

<file path=xl/sharedStrings.xml><?xml version="1.0" encoding="utf-8"?>
<sst xmlns="http://schemas.openxmlformats.org/spreadsheetml/2006/main" count="173" uniqueCount="104">
  <si>
    <t>Hónap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</si>
  <si>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</si>
  <si>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</si>
  <si>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</si>
  <si>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</si>
  <si>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</si>
  <si>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</si>
  <si>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</si>
  <si>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</si>
  <si>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</si>
  <si>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</si>
  <si>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</si>
  <si>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</si>
  <si>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Gyermekek száma</t>
  </si>
  <si>
    <t>Munkabér</t>
  </si>
  <si>
    <t>CSED</t>
  </si>
  <si>
    <t>GYED</t>
  </si>
  <si>
    <t>Bevétel típusa</t>
  </si>
  <si>
    <t>Típus</t>
  </si>
  <si>
    <t>Édesanya adatai</t>
  </si>
  <si>
    <t xml:space="preserve">Ha az édesanya és édesapa nem együtt neveli a gyermekeiket, de osztott nevelésben vannak a gyermekek, akkor is töltsük fel az édesapa adatait. </t>
  </si>
  <si>
    <t xml:space="preserve">Ha az édesanyával élnek a gyermekek, és az édesanyának nincs új élettársa, házastársa, akkor a kék részt kérjük szabadon hagyni. Ha van élet vagy házastársa, akkor az ő adatait kérjük beírni. </t>
  </si>
  <si>
    <r>
      <t>Édesapa/Édesanya élettársának vagy házastársának adatai</t>
    </r>
    <r>
      <rPr>
        <b/>
        <vertAlign val="superscript"/>
        <sz val="14"/>
        <color theme="1"/>
        <rFont val="Calibri"/>
        <family val="2"/>
        <charset val="238"/>
        <scheme val="minor"/>
      </rPr>
      <t>1</t>
    </r>
  </si>
  <si>
    <r>
      <t>Bruttó bér/ CSED/GYED</t>
    </r>
    <r>
      <rPr>
        <b/>
        <vertAlign val="superscript"/>
        <sz val="11"/>
        <rFont val="Calibri"/>
        <family val="2"/>
        <charset val="238"/>
      </rPr>
      <t>2</t>
    </r>
  </si>
  <si>
    <t>Kérjük válassz!</t>
  </si>
  <si>
    <t>Egyéb</t>
  </si>
  <si>
    <t>SZJA</t>
  </si>
  <si>
    <t>Járulék</t>
  </si>
  <si>
    <t>SZJA összege</t>
  </si>
  <si>
    <t>Járulék összege</t>
  </si>
  <si>
    <r>
      <t>Bruttó bér/ GYED</t>
    </r>
    <r>
      <rPr>
        <b/>
        <vertAlign val="superscript"/>
        <sz val="11"/>
        <rFont val="Calibri"/>
        <family val="2"/>
        <charset val="238"/>
      </rPr>
      <t>2</t>
    </r>
  </si>
  <si>
    <t>Hány gyermek van a családban?</t>
  </si>
  <si>
    <t>Július 1-es tábla</t>
  </si>
  <si>
    <t>SZJA mértéke</t>
  </si>
  <si>
    <t>Járulék mérték</t>
  </si>
  <si>
    <t>Járulék mértéke</t>
  </si>
  <si>
    <t>Anya</t>
  </si>
  <si>
    <t>Apa</t>
  </si>
  <si>
    <t>Összesen</t>
  </si>
  <si>
    <t>Összesítés:</t>
  </si>
  <si>
    <t>A családi adókedvezmény igénybevétele után maradó SZJA:</t>
  </si>
  <si>
    <t>Szöveges kiértékeléshez input:</t>
  </si>
  <si>
    <t>A családnak marad még olyan SZJA "kerete", aminek a terhére további SZJA kedvezmények és/vagy adójóváírások érvényesíthetőek, így például érdemes lehet egészség, vagy nyugdíjpénztári, nyugdíjbiztosítási, vagy NYESZ-re történő befizetést is eszközölni 2025-ben)</t>
  </si>
  <si>
    <t>SZJA egyenleg negatív</t>
  </si>
  <si>
    <t>SZJA egyenleg pozitív</t>
  </si>
  <si>
    <t>A családi járulékkedvezmény igénybevétele után maradó járulék:</t>
  </si>
  <si>
    <t>Készítette:</t>
  </si>
  <si>
    <t>Mea és Melinda</t>
  </si>
  <si>
    <t>Összes családi adókedvezmény</t>
  </si>
  <si>
    <t>Édesanya járulék kedvezmény érvényesítése után fennamaradó családi kedvezmény:</t>
  </si>
  <si>
    <t>Adóoptimalizálás</t>
  </si>
  <si>
    <t>Apa pozitív  SZJA</t>
  </si>
  <si>
    <t>A pár férfi tagjának maradt még olyan SZJA-ja, amit felhasználhatnak adójóváírásokra, ha az adóoptimalizálást úgy csinálják meg, hogy először az édesanya veszi igénybe az SZJA-ja, majd a járuléka terhére a családi kedvezményt, ezt követően adja át a párjának, amennyiben maradt még.</t>
  </si>
  <si>
    <t>Édesapa családi adókedvezmény érvényesítés után fennmaradó SZJA-ja:</t>
  </si>
  <si>
    <t>Apa negatív SZJA</t>
  </si>
  <si>
    <r>
      <rPr>
        <vertAlign val="superscript"/>
        <sz val="11"/>
        <color theme="1"/>
        <rFont val="Calibri"/>
        <family val="2"/>
        <charset val="238"/>
        <scheme val="minor"/>
      </rPr>
      <t>1</t>
    </r>
    <r>
      <rPr>
        <sz val="11"/>
        <color theme="1"/>
        <rFont val="Calibri"/>
        <family val="2"/>
        <scheme val="minor"/>
      </rPr>
      <t xml:space="preserve"> Ha az édesanya és édesapa együtt neveli a gyermekét egy háztartásban, akkor ide az édesapa jövedelmét szükséges feltüntetni. </t>
    </r>
  </si>
  <si>
    <t>Kitöltési útmutató, technikai információk</t>
  </si>
  <si>
    <t>A kalkulátor nem alkalmas a vállalkozói bevételek után igénybe vehető adókedvezmények kimutatására. Ilyen esetben kérjük fordulj a könyvelődhöz.</t>
  </si>
  <si>
    <t>táppénz</t>
  </si>
  <si>
    <t>Édesanya családi adókedvezmény  SZJA-ra való érvényesítése után fennmaradó családi kedvezmény (járulékra):</t>
  </si>
  <si>
    <t>Anya által érvényesítendő adókedvezmény SZJA-ra</t>
  </si>
  <si>
    <t>Édesanya családi járulékkedvezmény érvényesítése:</t>
  </si>
  <si>
    <t>A pár férfi tagjának az adóoptimalizálás ellenére sem tud maradni olyan SZJA-ja, ami adójóváírásokra használható lenne.</t>
  </si>
  <si>
    <t>Édesapa SZJA-ra érvényesíthető családi kedvezmény:</t>
  </si>
  <si>
    <t>Édesapa érvényesítése SZJA-ra</t>
  </si>
  <si>
    <t>Édesapa érvényesítése nyugdíjjárulékra:</t>
  </si>
  <si>
    <t>Édesapa által járulékokra érvényesíthető családi adókedvezmény:</t>
  </si>
  <si>
    <t xml:space="preserve">A családnak nem marad a családi adókedvezmény igénybevétele után olyan SZJA-ja, amiből további kedvezmények és/vagy adójóváírások lennének igénybe vehetőek. Így az olyan termékek igénybevétele, mint az egészségpénztár, nyugdíjpénztár, nyugdíjbiztosítás, NYESZ átgondolandó, hiszen nem tudnak élni az adójóváírási lehetőséggel erre az évre vonatkozóan. </t>
  </si>
  <si>
    <t>Fontos tudnivaló:
Ez a kalkulátor csak tájékoztató jellegű. A számítások pontosságáért nem vállalunk felelősséget, és nem helyettesíti a szakértői tanácsadást. Ha biztosra akarsz menni, kérd könyvelő vagy adótanácsadó segítségét!</t>
  </si>
  <si>
    <t>Hány tartósan beteg gyermek van a családban?</t>
  </si>
  <si>
    <t>Hány gyermek után veszed igénybe a családi adókedvezményt?</t>
  </si>
  <si>
    <t>A gyermekek után járó családi adó és járulékkedvezmény 2026-ban:</t>
  </si>
  <si>
    <t>A család összes fizetett SZJA-ja 2026-ban:</t>
  </si>
  <si>
    <t>A család összes fizetett járuléka 2026-ban:</t>
  </si>
  <si>
    <t>A család összes fizetett SZJA-ja és járuléka 2026-ban:</t>
  </si>
  <si>
    <t>Havi kedv. (2026.01.01-től)</t>
  </si>
  <si>
    <t>Éves kedv. (2026)</t>
  </si>
  <si>
    <t>Édesanya maradék SZJA levonás (további adókedvezmény és adójóváírás érvényesítésére)</t>
  </si>
  <si>
    <t>Anya pozitív  SZJA</t>
  </si>
  <si>
    <t>Anya negatív SZJA</t>
  </si>
  <si>
    <t>A pár női tagjának maradt még olyan SZJA-ja, amit felhasználhatnak adójóváírásokra, ha az adóoptimalizálást úgy csinálják meg, hogy először az édesanya veszi igénybe az SZJA-ja, majd a járuléka terhére a családi kedvezményt, ezt követően adja át a párjának, amennyiben maradt még.</t>
  </si>
  <si>
    <t>A pár női tagjának az adóoptimalizálás ellenére sem tud maradni olyan SZJA-ja, ami adójóváírásokra használható lenne.</t>
  </si>
  <si>
    <t xml:space="preserve">A kalkulátor kizárólag a CSED, GYED SZJA mentességével és a családi adókedvezménnyel kalkulál, az egyéb adókedvezményekkel (pl. fiatal házasok, 25 év alattiak) nem számol. </t>
  </si>
  <si>
    <t>Érvényesíthető bruttó családi kedvezmény</t>
  </si>
  <si>
    <t>Gyermekek után járó családi adókedvezmény</t>
  </si>
  <si>
    <r>
      <t xml:space="preserve">Ez a kalkulátor kizárólag a családi adókedvezmény havi bruttó összegét számolja ki.
Ebben a kalkulátorban nem tudsz számolni optimalizással, vagy egyéb mentességekkel, ahhoz használd kérlek a rád vonatkozó SZJA kalkulátorokat.
</t>
    </r>
    <r>
      <rPr>
        <vertAlign val="superscript"/>
        <sz val="11"/>
        <color theme="1"/>
        <rFont val="Calibri"/>
        <family val="2"/>
        <charset val="238"/>
        <scheme val="minor"/>
      </rPr>
      <t>1</t>
    </r>
    <r>
      <rPr>
        <sz val="11"/>
        <color theme="1"/>
        <rFont val="Calibri"/>
        <family val="2"/>
        <scheme val="minor"/>
      </rPr>
      <t xml:space="preserve"> eltartott gyermek:
minden gyermek, aki beleszámít a gyerekszámba, így akire családi pótlék jár, a magzat (91. naptól) és az érettségizett, de főiskolás/egyetemista gyermek
</t>
    </r>
    <r>
      <rPr>
        <vertAlign val="superscript"/>
        <sz val="11"/>
        <color theme="1"/>
        <rFont val="Calibri"/>
        <family val="2"/>
        <charset val="238"/>
        <scheme val="minor"/>
      </rPr>
      <t>2</t>
    </r>
    <r>
      <rPr>
        <sz val="11"/>
        <color theme="1"/>
        <rFont val="Calibri"/>
        <family val="2"/>
        <scheme val="minor"/>
      </rPr>
      <t xml:space="preserve"> kedvezményezett eltartott:
akire családi pótlék jár és a magzat (91. naptól)</t>
    </r>
  </si>
  <si>
    <r>
      <t>eltartott gyermekek száma</t>
    </r>
    <r>
      <rPr>
        <b/>
        <vertAlign val="superscript"/>
        <sz val="11"/>
        <rFont val="Calibri"/>
        <family val="2"/>
        <charset val="238"/>
      </rPr>
      <t>1</t>
    </r>
  </si>
  <si>
    <r>
      <t>kedvezményezett eltartott</t>
    </r>
    <r>
      <rPr>
        <b/>
        <vertAlign val="superscript"/>
        <sz val="11"/>
        <rFont val="Calibri"/>
        <family val="2"/>
        <charset val="238"/>
      </rPr>
      <t>2</t>
    </r>
  </si>
  <si>
    <t>segédoszlop</t>
  </si>
  <si>
    <t>tartós beteg gyermek</t>
  </si>
  <si>
    <t>családi adókedvezmény bruttó összege</t>
  </si>
  <si>
    <t>nettó (bruttó 15%-a)</t>
  </si>
  <si>
    <t>2026.01.01-től</t>
  </si>
  <si>
    <t>Családi kedvezmény összege/ gyerek</t>
  </si>
  <si>
    <t>eltartott</t>
  </si>
  <si>
    <t>kedvezményezett eltartott</t>
  </si>
  <si>
    <t>segéd</t>
  </si>
  <si>
    <t>kedvezmény összege</t>
  </si>
  <si>
    <t>nettóban (15%)</t>
  </si>
  <si>
    <t>1 gyerek</t>
  </si>
  <si>
    <t>2 gyerek</t>
  </si>
  <si>
    <t>3+gyerek</t>
  </si>
  <si>
    <t>Javaslat havi érvényesítésre</t>
  </si>
  <si>
    <t>Ennyi maradt a CSK-ból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</si>
</sst>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\ &quot;Ft&quot;"/>
    <numFmt numFmtId="165" formatCode="_-* #,##0.00\ [$Ft-40E]_-;\-* #,##0.00\ [$Ft-40E]_-;_-* &quot;-&quot;??\ [$Ft-40E]_-;_-@_-"/>
    <numFmt numFmtId="166" formatCode="_-* #,##0\ [$Ft-40E]_-;\-* #,##0\ [$Ft-40E]_-;_-* &quot;-&quot;??\ [$Ft-40E]_-;_-@_-"/>
    <numFmt numFmtId="167" formatCode="0.0%"/>
    <numFmt numFmtId="168" formatCode="#,##0_ ;\-#,##0\ 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name val="Calibri"/>
      <family val="2"/>
      <charset val="238"/>
    </font>
    <font>
      <b/>
      <sz val="18"/>
      <name val="Calibri"/>
      <family val="2"/>
      <charset val="238"/>
    </font>
    <font>
      <b/>
      <sz val="16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vertAlign val="superscript"/>
      <sz val="14"/>
      <color theme="1"/>
      <name val="Calibri"/>
      <family val="2"/>
      <charset val="238"/>
      <scheme val="minor"/>
    </font>
    <font>
      <vertAlign val="superscript"/>
      <sz val="11"/>
      <color theme="1"/>
      <name val="Calibri"/>
      <family val="2"/>
      <charset val="238"/>
      <scheme val="minor"/>
    </font>
    <font>
      <b/>
      <vertAlign val="superscript"/>
      <sz val="11"/>
      <name val="Calibri"/>
      <family val="2"/>
      <charset val="238"/>
    </font>
    <font>
      <b/>
      <sz val="20"/>
      <color theme="1"/>
      <name val="Calibri"/>
      <family val="2"/>
      <charset val="238"/>
      <scheme val="minor"/>
    </font>
    <font>
      <b/>
      <sz val="11"/>
      <color theme="1" tint="0.499984740745262"/>
      <name val="Calibri"/>
      <family val="2"/>
      <charset val="238"/>
      <scheme val="minor"/>
    </font>
    <font>
      <sz val="11"/>
      <color theme="5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sz val="1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A9D08E"/>
        <bgColor rgb="FFA9D08E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rgb="FFBDD7EE"/>
      </patternFill>
    </fill>
    <fill>
      <patternFill patternType="solid">
        <fgColor theme="9" tint="0.59999389629810485"/>
        <bgColor rgb="FFFFE699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F8CBAD"/>
      </patternFill>
    </fill>
    <fill>
      <patternFill patternType="solid">
        <fgColor theme="4" tint="0.59999389629810485"/>
        <bgColor rgb="FFBDD7E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rgb="FFBDD7EE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38">
    <xf numFmtId="0" fontId="0" fillId="0" borderId="0" xfId="0"/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 wrapText="1"/>
    </xf>
    <xf numFmtId="0" fontId="0" fillId="0" borderId="0" xfId="0" applyAlignment="1">
      <alignment wrapText="1"/>
    </xf>
    <xf numFmtId="164" fontId="0" fillId="0" borderId="0" xfId="0" applyNumberFormat="1" applyAlignment="1">
      <alignment horizontal="center"/>
    </xf>
    <xf numFmtId="0" fontId="6" fillId="0" borderId="0" xfId="0" applyFont="1" applyAlignment="1">
      <alignment wrapText="1"/>
    </xf>
    <xf numFmtId="164" fontId="6" fillId="0" borderId="0" xfId="0" applyNumberFormat="1" applyFont="1" applyAlignment="1">
      <alignment horizontal="center"/>
    </xf>
    <xf numFmtId="0" fontId="6" fillId="0" borderId="0" xfId="0" applyFont="1"/>
    <xf numFmtId="0" fontId="0" fillId="11" borderId="0" xfId="0" applyFill="1" applyAlignment="1">
      <alignment wrapText="1"/>
    </xf>
    <xf numFmtId="0" fontId="0" fillId="11" borderId="0" xfId="0" applyFill="1"/>
    <xf numFmtId="9" fontId="0" fillId="11" borderId="0" xfId="0" applyNumberFormat="1" applyFill="1"/>
    <xf numFmtId="10" fontId="0" fillId="11" borderId="0" xfId="0" applyNumberFormat="1" applyFill="1"/>
    <xf numFmtId="0" fontId="0" fillId="12" borderId="0" xfId="0" applyFill="1" applyAlignment="1">
      <alignment wrapText="1"/>
    </xf>
    <xf numFmtId="0" fontId="0" fillId="12" borderId="0" xfId="0" applyFill="1"/>
    <xf numFmtId="9" fontId="0" fillId="12" borderId="0" xfId="0" applyNumberFormat="1" applyFill="1"/>
    <xf numFmtId="10" fontId="0" fillId="12" borderId="0" xfId="0" applyNumberFormat="1" applyFill="1"/>
    <xf numFmtId="0" fontId="0" fillId="3" borderId="0" xfId="0" applyFill="1" applyProtection="1">
      <protection hidden="1"/>
    </xf>
    <xf numFmtId="0" fontId="0" fillId="3" borderId="0" xfId="0" applyFill="1" applyAlignment="1" applyProtection="1">
      <alignment horizontal="left"/>
      <protection hidden="1"/>
    </xf>
    <xf numFmtId="167" fontId="15" fillId="3" borderId="0" xfId="1" applyNumberFormat="1" applyFont="1" applyFill="1" applyProtection="1">
      <protection hidden="1"/>
    </xf>
    <xf numFmtId="0" fontId="0" fillId="6" borderId="0" xfId="0" applyFill="1" applyProtection="1">
      <protection hidden="1"/>
    </xf>
    <xf numFmtId="0" fontId="0" fillId="6" borderId="0" xfId="0" applyFill="1" applyAlignment="1" applyProtection="1">
      <alignment horizontal="left"/>
      <protection hidden="1"/>
    </xf>
    <xf numFmtId="0" fontId="0" fillId="6" borderId="0" xfId="0" applyFill="1" applyAlignment="1" applyProtection="1">
      <alignment horizontal="left" indent="1"/>
      <protection hidden="1"/>
    </xf>
    <xf numFmtId="0" fontId="0" fillId="9" borderId="0" xfId="0" applyFill="1" applyProtection="1">
      <protection hidden="1"/>
    </xf>
    <xf numFmtId="0" fontId="4" fillId="9" borderId="0" xfId="0" applyFont="1" applyFill="1" applyProtection="1">
      <protection hidden="1"/>
    </xf>
    <xf numFmtId="0" fontId="0" fillId="0" borderId="0" xfId="0" applyProtection="1">
      <protection hidden="1"/>
    </xf>
    <xf numFmtId="0" fontId="9" fillId="3" borderId="0" xfId="0" applyFont="1" applyFill="1" applyAlignment="1" applyProtection="1">
      <alignment horizontal="left"/>
      <protection hidden="1"/>
    </xf>
    <xf numFmtId="167" fontId="9" fillId="3" borderId="0" xfId="1" applyNumberFormat="1" applyFont="1" applyFill="1" applyAlignment="1" applyProtection="1">
      <alignment horizontal="left"/>
      <protection hidden="1"/>
    </xf>
    <xf numFmtId="167" fontId="0" fillId="3" borderId="0" xfId="1" applyNumberFormat="1" applyFont="1" applyFill="1" applyProtection="1">
      <protection hidden="1"/>
    </xf>
    <xf numFmtId="0" fontId="2" fillId="4" borderId="0" xfId="0" applyFont="1" applyFill="1" applyAlignment="1" applyProtection="1">
      <alignment horizontal="left"/>
      <protection hidden="1"/>
    </xf>
    <xf numFmtId="0" fontId="7" fillId="4" borderId="0" xfId="0" applyFont="1" applyFill="1" applyAlignment="1" applyProtection="1">
      <alignment horizontal="center" wrapText="1"/>
      <protection hidden="1"/>
    </xf>
    <xf numFmtId="167" fontId="7" fillId="4" borderId="0" xfId="1" applyNumberFormat="1" applyFont="1" applyFill="1" applyAlignment="1" applyProtection="1">
      <alignment horizontal="center" wrapText="1"/>
      <protection hidden="1"/>
    </xf>
    <xf numFmtId="0" fontId="0" fillId="6" borderId="0" xfId="0" applyFill="1" applyAlignment="1" applyProtection="1">
      <alignment wrapText="1"/>
      <protection hidden="1"/>
    </xf>
    <xf numFmtId="0" fontId="2" fillId="7" borderId="0" xfId="0" applyFont="1" applyFill="1" applyAlignment="1" applyProtection="1">
      <alignment horizontal="left" wrapText="1"/>
      <protection hidden="1"/>
    </xf>
    <xf numFmtId="165" fontId="7" fillId="7" borderId="0" xfId="0" applyNumberFormat="1" applyFont="1" applyFill="1" applyAlignment="1" applyProtection="1">
      <alignment horizontal="center" wrapText="1"/>
      <protection hidden="1"/>
    </xf>
    <xf numFmtId="0" fontId="7" fillId="7" borderId="0" xfId="0" applyFont="1" applyFill="1" applyAlignment="1" applyProtection="1">
      <alignment horizontal="center" wrapText="1"/>
      <protection hidden="1"/>
    </xf>
    <xf numFmtId="0" fontId="0" fillId="9" borderId="0" xfId="0" applyFill="1" applyAlignment="1" applyProtection="1">
      <alignment wrapText="1"/>
      <protection hidden="1"/>
    </xf>
    <xf numFmtId="167" fontId="0" fillId="3" borderId="0" xfId="1" applyNumberFormat="1" applyFont="1" applyFill="1" applyAlignment="1" applyProtection="1">
      <alignment horizontal="center" wrapText="1"/>
      <protection hidden="1"/>
    </xf>
    <xf numFmtId="166" fontId="0" fillId="3" borderId="0" xfId="0" applyNumberFormat="1" applyFill="1" applyAlignment="1" applyProtection="1">
      <alignment horizontal="center" wrapText="1"/>
      <protection hidden="1"/>
    </xf>
    <xf numFmtId="0" fontId="0" fillId="6" borderId="0" xfId="0" applyFill="1" applyAlignment="1" applyProtection="1">
      <alignment horizontal="left" wrapText="1"/>
      <protection hidden="1"/>
    </xf>
    <xf numFmtId="167" fontId="0" fillId="6" borderId="0" xfId="1" applyNumberFormat="1" applyFont="1" applyFill="1" applyAlignment="1" applyProtection="1">
      <alignment horizontal="left" indent="1"/>
      <protection hidden="1"/>
    </xf>
    <xf numFmtId="166" fontId="0" fillId="6" borderId="0" xfId="0" applyNumberFormat="1" applyFill="1" applyAlignment="1" applyProtection="1">
      <alignment horizontal="left" indent="1"/>
      <protection hidden="1"/>
    </xf>
    <xf numFmtId="0" fontId="4" fillId="3" borderId="0" xfId="0" applyFont="1" applyFill="1" applyProtection="1">
      <protection hidden="1"/>
    </xf>
    <xf numFmtId="0" fontId="4" fillId="3" borderId="0" xfId="0" applyFont="1" applyFill="1" applyAlignment="1" applyProtection="1">
      <alignment horizontal="left"/>
      <protection hidden="1"/>
    </xf>
    <xf numFmtId="166" fontId="4" fillId="3" borderId="0" xfId="0" applyNumberFormat="1" applyFont="1" applyFill="1" applyAlignment="1" applyProtection="1">
      <alignment wrapText="1"/>
      <protection hidden="1"/>
    </xf>
    <xf numFmtId="0" fontId="4" fillId="3" borderId="0" xfId="0" applyFont="1" applyFill="1" applyAlignment="1" applyProtection="1">
      <alignment wrapText="1"/>
      <protection hidden="1"/>
    </xf>
    <xf numFmtId="167" fontId="4" fillId="3" borderId="0" xfId="1" applyNumberFormat="1" applyFont="1" applyFill="1" applyAlignment="1" applyProtection="1">
      <alignment wrapText="1"/>
      <protection hidden="1"/>
    </xf>
    <xf numFmtId="0" fontId="4" fillId="6" borderId="0" xfId="0" applyFont="1" applyFill="1" applyAlignment="1" applyProtection="1">
      <alignment wrapText="1"/>
      <protection hidden="1"/>
    </xf>
    <xf numFmtId="0" fontId="4" fillId="6" borderId="0" xfId="0" applyFont="1" applyFill="1" applyAlignment="1" applyProtection="1">
      <alignment horizontal="left" wrapText="1"/>
      <protection hidden="1"/>
    </xf>
    <xf numFmtId="0" fontId="4" fillId="6" borderId="0" xfId="0" applyFont="1" applyFill="1" applyAlignment="1" applyProtection="1">
      <alignment horizontal="left" wrapText="1" indent="1"/>
      <protection hidden="1"/>
    </xf>
    <xf numFmtId="166" fontId="4" fillId="6" borderId="0" xfId="0" applyNumberFormat="1" applyFont="1" applyFill="1" applyAlignment="1" applyProtection="1">
      <alignment wrapText="1"/>
      <protection hidden="1"/>
    </xf>
    <xf numFmtId="0" fontId="4" fillId="9" borderId="0" xfId="0" applyFont="1" applyFill="1" applyAlignment="1" applyProtection="1">
      <alignment wrapText="1"/>
      <protection hidden="1"/>
    </xf>
    <xf numFmtId="0" fontId="4" fillId="0" borderId="0" xfId="0" applyFont="1" applyProtection="1">
      <protection hidden="1"/>
    </xf>
    <xf numFmtId="0" fontId="0" fillId="5" borderId="0" xfId="0" applyFill="1" applyProtection="1">
      <protection hidden="1"/>
    </xf>
    <xf numFmtId="0" fontId="0" fillId="5" borderId="0" xfId="0" applyFill="1" applyAlignment="1" applyProtection="1">
      <alignment horizontal="left"/>
      <protection hidden="1"/>
    </xf>
    <xf numFmtId="0" fontId="0" fillId="10" borderId="0" xfId="0" applyFill="1" applyProtection="1">
      <protection hidden="1"/>
    </xf>
    <xf numFmtId="0" fontId="14" fillId="10" borderId="0" xfId="0" applyFont="1" applyFill="1" applyAlignment="1" applyProtection="1">
      <alignment horizontal="left"/>
      <protection hidden="1"/>
    </xf>
    <xf numFmtId="167" fontId="0" fillId="10" borderId="0" xfId="1" applyNumberFormat="1" applyFont="1" applyFill="1" applyProtection="1">
      <protection hidden="1"/>
    </xf>
    <xf numFmtId="0" fontId="0" fillId="10" borderId="0" xfId="0" applyFill="1" applyAlignment="1" applyProtection="1">
      <alignment horizontal="left"/>
      <protection hidden="1"/>
    </xf>
    <xf numFmtId="0" fontId="0" fillId="10" borderId="0" xfId="0" applyFill="1" applyAlignment="1" applyProtection="1">
      <alignment horizontal="left" indent="1"/>
      <protection hidden="1"/>
    </xf>
    <xf numFmtId="0" fontId="4" fillId="10" borderId="0" xfId="0" applyFont="1" applyFill="1" applyAlignment="1" applyProtection="1">
      <alignment horizontal="left"/>
      <protection hidden="1"/>
    </xf>
    <xf numFmtId="167" fontId="0" fillId="10" borderId="0" xfId="1" applyNumberFormat="1" applyFont="1" applyFill="1" applyAlignment="1" applyProtection="1">
      <alignment vertical="top"/>
      <protection hidden="1"/>
    </xf>
    <xf numFmtId="166" fontId="0" fillId="10" borderId="0" xfId="1" applyNumberFormat="1" applyFont="1" applyFill="1" applyAlignment="1" applyProtection="1">
      <alignment vertical="top"/>
      <protection hidden="1"/>
    </xf>
    <xf numFmtId="0" fontId="10" fillId="10" borderId="0" xfId="0" applyFont="1" applyFill="1" applyAlignment="1" applyProtection="1">
      <alignment horizontal="left"/>
      <protection hidden="1"/>
    </xf>
    <xf numFmtId="167" fontId="4" fillId="3" borderId="0" xfId="1" applyNumberFormat="1" applyFont="1" applyFill="1" applyProtection="1">
      <protection hidden="1"/>
    </xf>
    <xf numFmtId="166" fontId="4" fillId="3" borderId="0" xfId="1" applyNumberFormat="1" applyFont="1" applyFill="1" applyAlignment="1" applyProtection="1">
      <alignment vertical="top"/>
      <protection hidden="1"/>
    </xf>
    <xf numFmtId="167" fontId="4" fillId="6" borderId="0" xfId="1" applyNumberFormat="1" applyFont="1" applyFill="1" applyProtection="1">
      <protection hidden="1"/>
    </xf>
    <xf numFmtId="166" fontId="4" fillId="6" borderId="0" xfId="1" applyNumberFormat="1" applyFont="1" applyFill="1" applyAlignment="1" applyProtection="1">
      <alignment vertical="top"/>
      <protection hidden="1"/>
    </xf>
    <xf numFmtId="0" fontId="16" fillId="10" borderId="0" xfId="0" applyFont="1" applyFill="1" applyAlignment="1" applyProtection="1">
      <alignment horizontal="left" vertical="top" wrapText="1"/>
      <protection hidden="1"/>
    </xf>
    <xf numFmtId="167" fontId="4" fillId="10" borderId="0" xfId="1" applyNumberFormat="1" applyFont="1" applyFill="1" applyProtection="1">
      <protection hidden="1"/>
    </xf>
    <xf numFmtId="0" fontId="4" fillId="10" borderId="0" xfId="0" applyFont="1" applyFill="1" applyProtection="1">
      <protection hidden="1"/>
    </xf>
    <xf numFmtId="0" fontId="0" fillId="9" borderId="0" xfId="0" applyFill="1" applyAlignment="1" applyProtection="1">
      <alignment horizontal="left"/>
      <protection hidden="1"/>
    </xf>
    <xf numFmtId="167" fontId="0" fillId="9" borderId="0" xfId="1" applyNumberFormat="1" applyFont="1" applyFill="1" applyProtection="1">
      <protection hidden="1"/>
    </xf>
    <xf numFmtId="0" fontId="0" fillId="9" borderId="0" xfId="0" applyFill="1" applyAlignment="1" applyProtection="1">
      <alignment horizontal="left" indent="1"/>
      <protection hidden="1"/>
    </xf>
    <xf numFmtId="0" fontId="0" fillId="9" borderId="0" xfId="0" applyFill="1" applyAlignment="1" applyProtection="1">
      <alignment horizontal="center" wrapText="1"/>
      <protection locked="0"/>
    </xf>
    <xf numFmtId="166" fontId="0" fillId="9" borderId="0" xfId="0" applyNumberFormat="1" applyFill="1" applyAlignment="1" applyProtection="1">
      <alignment horizontal="left" indent="1"/>
      <protection locked="0"/>
    </xf>
    <xf numFmtId="167" fontId="0" fillId="3" borderId="0" xfId="1" applyNumberFormat="1" applyFont="1" applyFill="1" applyAlignment="1" applyProtection="1">
      <alignment horizontal="center" wrapText="1"/>
      <protection locked="0" hidden="1"/>
    </xf>
    <xf numFmtId="166" fontId="0" fillId="9" borderId="0" xfId="0" applyNumberFormat="1" applyFill="1" applyAlignment="1" applyProtection="1">
      <alignment horizontal="center" wrapText="1"/>
      <protection locked="0"/>
    </xf>
    <xf numFmtId="0" fontId="0" fillId="9" borderId="0" xfId="1" applyNumberFormat="1" applyFont="1" applyFill="1" applyProtection="1">
      <protection locked="0"/>
    </xf>
    <xf numFmtId="0" fontId="2" fillId="0" borderId="0" xfId="0" applyFont="1" applyAlignment="1">
      <alignment horizontal="center" wrapText="1"/>
    </xf>
    <xf numFmtId="9" fontId="0" fillId="0" borderId="0" xfId="0" applyNumberFormat="1"/>
    <xf numFmtId="10" fontId="0" fillId="0" borderId="0" xfId="0" applyNumberFormat="1"/>
    <xf numFmtId="167" fontId="0" fillId="10" borderId="1" xfId="1" applyNumberFormat="1" applyFont="1" applyFill="1" applyBorder="1" applyProtection="1">
      <protection hidden="1"/>
    </xf>
    <xf numFmtId="166" fontId="0" fillId="10" borderId="1" xfId="1" applyNumberFormat="1" applyFont="1" applyFill="1" applyBorder="1" applyAlignment="1" applyProtection="1">
      <alignment vertical="top"/>
      <protection hidden="1"/>
    </xf>
    <xf numFmtId="0" fontId="10" fillId="6" borderId="0" xfId="0" applyFont="1" applyFill="1" applyAlignment="1" applyProtection="1">
      <alignment horizontal="left" wrapText="1"/>
      <protection hidden="1"/>
    </xf>
    <xf numFmtId="0" fontId="2" fillId="4" borderId="0" xfId="0" applyFont="1" applyFill="1" applyAlignment="1" applyProtection="1">
      <alignment horizontal="center" wrapText="1"/>
      <protection hidden="1"/>
    </xf>
    <xf numFmtId="165" fontId="2" fillId="7" borderId="0" xfId="0" applyNumberFormat="1" applyFont="1" applyFill="1" applyAlignment="1" applyProtection="1">
      <alignment horizontal="center" wrapText="1"/>
      <protection hidden="1"/>
    </xf>
    <xf numFmtId="0" fontId="0" fillId="11" borderId="0" xfId="0" applyFill="1" applyProtection="1">
      <protection hidden="1"/>
    </xf>
    <xf numFmtId="0" fontId="0" fillId="11" borderId="0" xfId="0" applyFill="1" applyAlignment="1" applyProtection="1">
      <alignment horizontal="left"/>
      <protection hidden="1"/>
    </xf>
    <xf numFmtId="167" fontId="15" fillId="11" borderId="0" xfId="1" applyNumberFormat="1" applyFont="1" applyFill="1" applyProtection="1">
      <protection hidden="1"/>
    </xf>
    <xf numFmtId="0" fontId="9" fillId="11" borderId="0" xfId="0" applyFont="1" applyFill="1" applyAlignment="1" applyProtection="1">
      <alignment horizontal="left" wrapText="1"/>
      <protection hidden="1"/>
    </xf>
    <xf numFmtId="167" fontId="9" fillId="11" borderId="0" xfId="1" applyNumberFormat="1" applyFont="1" applyFill="1" applyAlignment="1" applyProtection="1">
      <alignment horizontal="left"/>
      <protection hidden="1"/>
    </xf>
    <xf numFmtId="167" fontId="0" fillId="11" borderId="0" xfId="1" applyNumberFormat="1" applyFont="1" applyFill="1" applyProtection="1">
      <protection hidden="1"/>
    </xf>
    <xf numFmtId="0" fontId="9" fillId="11" borderId="0" xfId="0" applyFont="1" applyFill="1" applyAlignment="1" applyProtection="1">
      <alignment horizontal="left"/>
      <protection hidden="1"/>
    </xf>
    <xf numFmtId="0" fontId="2" fillId="14" borderId="0" xfId="0" applyFont="1" applyFill="1" applyAlignment="1" applyProtection="1">
      <alignment horizontal="left"/>
      <protection hidden="1"/>
    </xf>
    <xf numFmtId="0" fontId="2" fillId="14" borderId="0" xfId="0" applyFont="1" applyFill="1" applyAlignment="1" applyProtection="1">
      <alignment horizontal="center" wrapText="1"/>
      <protection hidden="1"/>
    </xf>
    <xf numFmtId="167" fontId="2" fillId="14" borderId="0" xfId="1" applyNumberFormat="1" applyFont="1" applyFill="1" applyAlignment="1" applyProtection="1">
      <alignment horizontal="center" wrapText="1"/>
      <protection hidden="1"/>
    </xf>
    <xf numFmtId="168" fontId="0" fillId="0" borderId="0" xfId="0" applyNumberFormat="1" applyAlignment="1" applyProtection="1">
      <alignment horizontal="center" wrapText="1"/>
      <protection locked="0"/>
    </xf>
    <xf numFmtId="0" fontId="0" fillId="0" borderId="0" xfId="0" applyAlignment="1" applyProtection="1">
      <alignment horizontal="center" wrapText="1"/>
      <protection locked="0"/>
    </xf>
    <xf numFmtId="0" fontId="0" fillId="0" borderId="0" xfId="0" applyProtection="1">
      <protection locked="0"/>
    </xf>
    <xf numFmtId="166" fontId="0" fillId="11" borderId="0" xfId="0" applyNumberFormat="1" applyFill="1" applyAlignment="1" applyProtection="1">
      <alignment vertical="center" wrapText="1"/>
      <protection hidden="1"/>
    </xf>
    <xf numFmtId="166" fontId="0" fillId="11" borderId="0" xfId="0" applyNumberFormat="1" applyFill="1" applyAlignment="1" applyProtection="1">
      <alignment horizontal="center" wrapText="1"/>
      <protection hidden="1"/>
    </xf>
    <xf numFmtId="0" fontId="4" fillId="11" borderId="0" xfId="0" applyFont="1" applyFill="1" applyProtection="1">
      <protection hidden="1"/>
    </xf>
    <xf numFmtId="0" fontId="4" fillId="11" borderId="0" xfId="0" applyFont="1" applyFill="1" applyAlignment="1" applyProtection="1">
      <alignment horizontal="left"/>
      <protection hidden="1"/>
    </xf>
    <xf numFmtId="166" fontId="4" fillId="11" borderId="0" xfId="0" applyNumberFormat="1" applyFont="1" applyFill="1" applyAlignment="1" applyProtection="1">
      <alignment wrapText="1"/>
      <protection hidden="1"/>
    </xf>
    <xf numFmtId="0" fontId="4" fillId="11" borderId="0" xfId="0" applyFont="1" applyFill="1" applyAlignment="1" applyProtection="1">
      <alignment wrapText="1"/>
      <protection hidden="1"/>
    </xf>
    <xf numFmtId="167" fontId="4" fillId="11" borderId="0" xfId="1" applyNumberFormat="1" applyFont="1" applyFill="1" applyAlignment="1" applyProtection="1">
      <alignment wrapText="1"/>
      <protection hidden="1"/>
    </xf>
    <xf numFmtId="166" fontId="18" fillId="15" borderId="0" xfId="0" applyNumberFormat="1" applyFont="1" applyFill="1" applyAlignment="1" applyProtection="1">
      <alignment wrapText="1"/>
      <protection hidden="1"/>
    </xf>
    <xf numFmtId="0" fontId="0" fillId="16" borderId="0" xfId="0" applyFill="1" applyProtection="1">
      <protection hidden="1"/>
    </xf>
    <xf numFmtId="0" fontId="0" fillId="16" borderId="0" xfId="0" applyFill="1" applyAlignment="1" applyProtection="1">
      <alignment horizontal="left"/>
      <protection hidden="1"/>
    </xf>
    <xf numFmtId="167" fontId="0" fillId="16" borderId="0" xfId="1" applyNumberFormat="1" applyFont="1" applyFill="1" applyProtection="1">
      <protection hidden="1"/>
    </xf>
    <xf numFmtId="0" fontId="20" fillId="0" borderId="0" xfId="0" applyFont="1"/>
    <xf numFmtId="164" fontId="20" fillId="0" borderId="0" xfId="0" applyNumberFormat="1" applyFont="1" applyAlignment="1">
      <alignment horizontal="center"/>
    </xf>
    <xf numFmtId="165" fontId="2" fillId="7" borderId="0" xfId="0" applyNumberFormat="1" applyFont="1" applyFill="1" applyAlignment="1">
      <alignment horizontal="center" wrapText="1"/>
    </xf>
    <xf numFmtId="0" fontId="0" fillId="9" borderId="0" xfId="0" applyFill="1" applyAlignment="1" applyProtection="1">
      <alignment horizontal="left" wrapText="1"/>
      <protection hidden="1"/>
    </xf>
    <xf numFmtId="0" fontId="4" fillId="3" borderId="0" xfId="0" applyFont="1" applyFill="1" applyAlignment="1" applyProtection="1">
      <alignment horizontal="left" vertical="top" wrapText="1"/>
      <protection hidden="1"/>
    </xf>
    <xf numFmtId="0" fontId="1" fillId="9" borderId="0" xfId="0" applyFont="1" applyFill="1" applyAlignment="1" applyProtection="1">
      <alignment horizontal="left" wrapText="1"/>
      <protection hidden="1"/>
    </xf>
    <xf numFmtId="0" fontId="16" fillId="10" borderId="0" xfId="0" applyFont="1" applyFill="1" applyAlignment="1" applyProtection="1">
      <alignment horizontal="center" wrapText="1"/>
      <protection hidden="1"/>
    </xf>
    <xf numFmtId="166" fontId="4" fillId="13" borderId="0" xfId="0" applyNumberFormat="1" applyFont="1" applyFill="1" applyAlignment="1" applyProtection="1">
      <alignment horizontal="center" wrapText="1"/>
      <protection locked="0"/>
    </xf>
    <xf numFmtId="0" fontId="4" fillId="3" borderId="0" xfId="0" applyFont="1" applyFill="1" applyAlignment="1" applyProtection="1">
      <alignment horizontal="left" wrapText="1"/>
      <protection hidden="1"/>
    </xf>
    <xf numFmtId="166" fontId="4" fillId="10" borderId="0" xfId="1" applyNumberFormat="1" applyFont="1" applyFill="1" applyAlignment="1" applyProtection="1">
      <protection hidden="1"/>
    </xf>
    <xf numFmtId="0" fontId="0" fillId="10" borderId="0" xfId="0" applyFill="1" applyAlignment="1" applyProtection="1">
      <alignment horizontal="left" wrapText="1"/>
      <protection hidden="1"/>
    </xf>
    <xf numFmtId="0" fontId="8" fillId="8" borderId="0" xfId="0" applyFont="1" applyFill="1" applyAlignment="1" applyProtection="1">
      <alignment horizontal="center" vertical="center" textRotation="90"/>
      <protection hidden="1"/>
    </xf>
    <xf numFmtId="0" fontId="0" fillId="9" borderId="0" xfId="0" applyFill="1" applyAlignment="1" applyProtection="1">
      <alignment horizontal="center" wrapText="1"/>
      <protection hidden="1"/>
    </xf>
    <xf numFmtId="0" fontId="0" fillId="10" borderId="0" xfId="0" applyFill="1" applyAlignment="1" applyProtection="1">
      <alignment horizontal="left" vertical="top" wrapText="1"/>
      <protection hidden="1"/>
    </xf>
    <xf numFmtId="0" fontId="0" fillId="10" borderId="1" xfId="0" applyFill="1" applyBorder="1" applyAlignment="1" applyProtection="1">
      <alignment horizontal="left" vertical="top" wrapText="1"/>
      <protection hidden="1"/>
    </xf>
    <xf numFmtId="0" fontId="17" fillId="10" borderId="0" xfId="0" applyFont="1" applyFill="1" applyAlignment="1" applyProtection="1">
      <alignment horizontal="left" wrapText="1"/>
      <protection hidden="1"/>
    </xf>
    <xf numFmtId="0" fontId="4" fillId="6" borderId="0" xfId="0" applyFont="1" applyFill="1" applyAlignment="1" applyProtection="1">
      <alignment horizontal="left" vertical="top" wrapText="1"/>
      <protection hidden="1"/>
    </xf>
    <xf numFmtId="0" fontId="16" fillId="10" borderId="0" xfId="0" applyFont="1" applyFill="1" applyAlignment="1" applyProtection="1">
      <alignment horizontal="left" vertical="top" wrapText="1"/>
      <protection hidden="1"/>
    </xf>
    <xf numFmtId="0" fontId="8" fillId="4" borderId="0" xfId="0" applyFont="1" applyFill="1" applyAlignment="1" applyProtection="1">
      <alignment horizontal="center" vertical="center" textRotation="90"/>
      <protection hidden="1"/>
    </xf>
    <xf numFmtId="0" fontId="10" fillId="6" borderId="0" xfId="0" applyFont="1" applyFill="1" applyAlignment="1" applyProtection="1">
      <alignment horizontal="left" wrapText="1"/>
      <protection hidden="1"/>
    </xf>
    <xf numFmtId="0" fontId="9" fillId="3" borderId="0" xfId="0" applyFont="1" applyFill="1" applyAlignment="1" applyProtection="1">
      <alignment horizontal="left"/>
      <protection hidden="1"/>
    </xf>
    <xf numFmtId="0" fontId="0" fillId="5" borderId="0" xfId="0" applyFill="1" applyAlignment="1">
      <alignment horizontal="left" wrapText="1"/>
    </xf>
    <xf numFmtId="0" fontId="0" fillId="10" borderId="0" xfId="0" applyFill="1" applyAlignment="1" applyProtection="1">
      <alignment horizontal="center"/>
      <protection hidden="1"/>
    </xf>
    <xf numFmtId="0" fontId="9" fillId="11" borderId="0" xfId="0" applyFont="1" applyFill="1" applyAlignment="1" applyProtection="1">
      <alignment horizontal="left" wrapText="1"/>
      <protection hidden="1"/>
    </xf>
    <xf numFmtId="0" fontId="0" fillId="9" borderId="0" xfId="0" applyFill="1" applyAlignment="1" applyProtection="1">
      <alignment horizontal="left" vertical="top" wrapText="1"/>
      <protection hidden="1"/>
    </xf>
    <xf numFmtId="0" fontId="8" fillId="14" borderId="0" xfId="0" applyFont="1" applyFill="1" applyAlignment="1" applyProtection="1">
      <alignment horizontal="center" vertical="center" textRotation="90"/>
      <protection hidden="1"/>
    </xf>
    <xf numFmtId="0" fontId="0" fillId="0" borderId="0" xfId="0" applyAlignment="1">
      <alignment horizontal="center" wrapText="1"/>
    </xf>
    <xf numFmtId="0" fontId="19" fillId="0" borderId="0" xfId="0" applyFont="1" applyAlignment="1">
      <alignment horizontal="center"/>
    </xf>
  </cellXfs>
  <cellStyles count="2">
    <cellStyle name="Normál" xfId="0" builtinId="0"/>
    <cellStyle name="Százalék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sv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sv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sv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558800</xdr:colOff>
      <xdr:row>0</xdr:row>
      <xdr:rowOff>0</xdr:rowOff>
    </xdr:from>
    <xdr:to>
      <xdr:col>1</xdr:col>
      <xdr:colOff>568325</xdr:colOff>
      <xdr:row>2</xdr:row>
      <xdr:rowOff>109855</xdr:rowOff>
    </xdr:to>
    <xdr:pic>
      <xdr:nvPicPr>
        <xdr:cNvPr id="3" name="Ábra 2" descr="Női profil körvonalas">
          <a:extLst>
            <a:ext uri="{FF2B5EF4-FFF2-40B4-BE49-F238E27FC236}">
              <a16:creationId xmlns:a16="http://schemas.microsoft.com/office/drawing/2014/main" id="{E5625394-E800-DC92-1772-757E172BCB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8800" y="0"/>
          <a:ext cx="558800" cy="558800"/>
        </a:xfrm>
        <a:prstGeom prst="rect">
          <a:avLst/>
        </a:prstGeom>
      </xdr:spPr>
    </xdr:pic>
    <xdr:clientData/>
  </xdr:twoCellAnchor>
  <xdr:twoCellAnchor editAs="oneCell">
    <xdr:from>
      <xdr:col>10</xdr:col>
      <xdr:colOff>571500</xdr:colOff>
      <xdr:row>0</xdr:row>
      <xdr:rowOff>0</xdr:rowOff>
    </xdr:from>
    <xdr:to>
      <xdr:col>11</xdr:col>
      <xdr:colOff>605155</xdr:colOff>
      <xdr:row>2</xdr:row>
      <xdr:rowOff>152400</xdr:rowOff>
    </xdr:to>
    <xdr:pic>
      <xdr:nvPicPr>
        <xdr:cNvPr id="5" name="Ábra 4" descr="Férfi profil körvonalas">
          <a:extLst>
            <a:ext uri="{FF2B5EF4-FFF2-40B4-BE49-F238E27FC236}">
              <a16:creationId xmlns:a16="http://schemas.microsoft.com/office/drawing/2014/main" id="{FABBC2C8-30E2-EF46-2E01-483C313BBB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6489700" y="0"/>
          <a:ext cx="603250" cy="603250"/>
        </a:xfrm>
        <a:prstGeom prst="rect">
          <a:avLst/>
        </a:prstGeom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536574</xdr:colOff>
      <xdr:row>2</xdr:row>
      <xdr:rowOff>34025</xdr:rowOff>
    </xdr:to>
    <xdr:pic>
      <xdr:nvPicPr>
        <xdr:cNvPr id="7" name="Kép 6">
          <a:extLst>
            <a:ext uri="{FF2B5EF4-FFF2-40B4-BE49-F238E27FC236}">
              <a16:creationId xmlns:a16="http://schemas.microsoft.com/office/drawing/2014/main" id="{23EC52D8-50F4-4503-99B6-0B0A81750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duotone>
            <a:schemeClr val="bg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08400" y="184150"/>
          <a:ext cx="546099" cy="287390"/>
        </a:xfrm>
        <a:prstGeom prst="rect">
          <a:avLst/>
        </a:prstGeom>
      </xdr:spPr>
    </xdr:pic>
    <xdr:clientData/>
  </xdr:twoCellAnchor>
  <xdr:twoCellAnchor editAs="oneCell">
    <xdr:from>
      <xdr:col>5</xdr:col>
      <xdr:colOff>660400</xdr:colOff>
      <xdr:row>1</xdr:row>
      <xdr:rowOff>25400</xdr:rowOff>
    </xdr:from>
    <xdr:to>
      <xdr:col>6</xdr:col>
      <xdr:colOff>575741</xdr:colOff>
      <xdr:row>2</xdr:row>
      <xdr:rowOff>72390</xdr:rowOff>
    </xdr:to>
    <xdr:pic>
      <xdr:nvPicPr>
        <xdr:cNvPr id="8" name="Kép 7">
          <a:extLst>
            <a:ext uri="{FF2B5EF4-FFF2-40B4-BE49-F238E27FC236}">
              <a16:creationId xmlns:a16="http://schemas.microsoft.com/office/drawing/2014/main" id="{28B614E6-7558-4EBB-AFC4-9CDCE2E6AC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546" t="38398" r="17239" b="38236"/>
        <a:stretch/>
      </xdr:blipFill>
      <xdr:spPr>
        <a:xfrm>
          <a:off x="4368800" y="209550"/>
          <a:ext cx="820216" cy="298450"/>
        </a:xfrm>
        <a:prstGeom prst="rect">
          <a:avLst/>
        </a:prstGeom>
      </xdr:spPr>
    </xdr:pic>
    <xdr:clientData/>
  </xdr:twoCellAnchor>
  <xdr:twoCellAnchor>
    <xdr:from>
      <xdr:col>8</xdr:col>
      <xdr:colOff>891540</xdr:colOff>
      <xdr:row>0</xdr:row>
      <xdr:rowOff>0</xdr:rowOff>
    </xdr:from>
    <xdr:to>
      <xdr:col>10</xdr:col>
      <xdr:colOff>180340</xdr:colOff>
      <xdr:row>2</xdr:row>
      <xdr:rowOff>202353</xdr:rowOff>
    </xdr:to>
    <xdr:sp macro="" textlink="">
      <xdr:nvSpPr>
        <xdr:cNvPr id="6" name="Szövegdoboz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7421880" y="0"/>
          <a:ext cx="1117600" cy="65193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hu-HU" sz="1100"/>
            <a:t>Ez kerü</a:t>
          </a:r>
          <a:r>
            <a:rPr lang="hu-HU" sz="1100" baseline="0"/>
            <a:t>l az adóelőleg nyilatkozatra</a:t>
          </a:r>
          <a:endParaRPr lang="hu-HU" sz="1100"/>
        </a:p>
      </xdr:txBody>
    </xdr:sp>
    <xdr:clientData/>
  </xdr:twoCellAnchor>
  <xdr:twoCellAnchor>
    <xdr:from>
      <xdr:col>19</xdr:col>
      <xdr:colOff>746760</xdr:colOff>
      <xdr:row>0</xdr:row>
      <xdr:rowOff>15240</xdr:rowOff>
    </xdr:from>
    <xdr:to>
      <xdr:col>20</xdr:col>
      <xdr:colOff>919480</xdr:colOff>
      <xdr:row>2</xdr:row>
      <xdr:rowOff>217593</xdr:rowOff>
    </xdr:to>
    <xdr:sp macro="" textlink="">
      <xdr:nvSpPr>
        <xdr:cNvPr id="9" name="Szövegdoboz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16482060" y="15240"/>
          <a:ext cx="1117600" cy="651933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hu-HU" sz="1100"/>
            <a:t>Ez kerü</a:t>
          </a:r>
          <a:r>
            <a:rPr lang="hu-HU" sz="1100" baseline="0"/>
            <a:t>l az adóelőleg nyilatkozatra</a:t>
          </a:r>
          <a:endParaRPr lang="hu-HU" sz="1100"/>
        </a:p>
      </xdr:txBody>
    </xdr:sp>
    <xdr:clientData/>
  </xdr:twoCellAnchor>
  <xdr:twoCellAnchor>
    <xdr:from>
      <xdr:col>20</xdr:col>
      <xdr:colOff>289560</xdr:colOff>
      <xdr:row>3</xdr:row>
      <xdr:rowOff>15240</xdr:rowOff>
    </xdr:from>
    <xdr:to>
      <xdr:col>20</xdr:col>
      <xdr:colOff>501226</xdr:colOff>
      <xdr:row>4</xdr:row>
      <xdr:rowOff>136313</xdr:rowOff>
    </xdr:to>
    <xdr:sp macro="" textlink="">
      <xdr:nvSpPr>
        <xdr:cNvPr id="10" name="Lefelé nyíl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/>
      </xdr:nvSpPr>
      <xdr:spPr>
        <a:xfrm>
          <a:off x="16969740" y="731520"/>
          <a:ext cx="211666" cy="220133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hu-HU" sz="1100"/>
        </a:p>
      </xdr:txBody>
    </xdr:sp>
    <xdr:clientData/>
  </xdr:twoCellAnchor>
  <xdr:twoCellAnchor>
    <xdr:from>
      <xdr:col>9</xdr:col>
      <xdr:colOff>381000</xdr:colOff>
      <xdr:row>3</xdr:row>
      <xdr:rowOff>0</xdr:rowOff>
    </xdr:from>
    <xdr:to>
      <xdr:col>9</xdr:col>
      <xdr:colOff>592666</xdr:colOff>
      <xdr:row>4</xdr:row>
      <xdr:rowOff>121073</xdr:rowOff>
    </xdr:to>
    <xdr:sp macro="" textlink="">
      <xdr:nvSpPr>
        <xdr:cNvPr id="11" name="Lefelé nyíl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/>
      </xdr:nvSpPr>
      <xdr:spPr>
        <a:xfrm>
          <a:off x="7825740" y="716280"/>
          <a:ext cx="211666" cy="220133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hu-HU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692150</xdr:colOff>
      <xdr:row>5</xdr:row>
      <xdr:rowOff>83820</xdr:rowOff>
    </xdr:from>
    <xdr:to>
      <xdr:col>6</xdr:col>
      <xdr:colOff>692150</xdr:colOff>
      <xdr:row>9</xdr:row>
      <xdr:rowOff>64135</xdr:rowOff>
    </xdr:to>
    <xdr:pic>
      <xdr:nvPicPr>
        <xdr:cNvPr id="2" name="Ábra 2" descr="Női profil körvonalas">
          <a:extLst>
            <a:ext uri="{FF2B5EF4-FFF2-40B4-BE49-F238E27FC236}">
              <a16:creationId xmlns:a16="http://schemas.microsoft.com/office/drawing/2014/main" id="{E5625394-E800-DC92-1772-757E172BCB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477510" y="1310640"/>
          <a:ext cx="0" cy="719455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0</xdr:colOff>
      <xdr:row>4</xdr:row>
      <xdr:rowOff>0</xdr:rowOff>
    </xdr:to>
    <xdr:pic>
      <xdr:nvPicPr>
        <xdr:cNvPr id="3" name="Ábra 4" descr="Férfi profil körvonalas">
          <a:extLst>
            <a:ext uri="{FF2B5EF4-FFF2-40B4-BE49-F238E27FC236}">
              <a16:creationId xmlns:a16="http://schemas.microsoft.com/office/drawing/2014/main" id="{FABBC2C8-30E2-EF46-2E01-483C313BBB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96DAC541-7B7A-43D3-8B79-37D633B846F1}">
              <asvg:svgBlip xmlns:asvg="http://schemas.microsoft.com/office/drawing/2016/SVG/main" r:embed="rId4"/>
            </a:ext>
          </a:extLst>
        </a:blip>
        <a:stretch>
          <a:fillRect/>
        </a:stretch>
      </xdr:blipFill>
      <xdr:spPr>
        <a:xfrm>
          <a:off x="7604760" y="0"/>
          <a:ext cx="0" cy="762000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0</xdr:colOff>
      <xdr:row>3</xdr:row>
      <xdr:rowOff>11165</xdr:rowOff>
    </xdr:to>
    <xdr:pic>
      <xdr:nvPicPr>
        <xdr:cNvPr id="4" name="Kép 3">
          <a:extLst>
            <a:ext uri="{FF2B5EF4-FFF2-40B4-BE49-F238E27FC236}">
              <a16:creationId xmlns:a16="http://schemas.microsoft.com/office/drawing/2014/main" id="{23EC52D8-50F4-4503-99B6-0B0A81750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duotone>
            <a:schemeClr val="bg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85360" y="182880"/>
          <a:ext cx="0" cy="460745"/>
        </a:xfrm>
        <a:prstGeom prst="rect">
          <a:avLst/>
        </a:prstGeom>
      </xdr:spPr>
    </xdr:pic>
    <xdr:clientData/>
  </xdr:twoCellAnchor>
  <xdr:twoCellAnchor editAs="oneCell">
    <xdr:from>
      <xdr:col>6</xdr:col>
      <xdr:colOff>660400</xdr:colOff>
      <xdr:row>1</xdr:row>
      <xdr:rowOff>25400</xdr:rowOff>
    </xdr:from>
    <xdr:to>
      <xdr:col>6</xdr:col>
      <xdr:colOff>660400</xdr:colOff>
      <xdr:row>3</xdr:row>
      <xdr:rowOff>49530</xdr:rowOff>
    </xdr:to>
    <xdr:pic>
      <xdr:nvPicPr>
        <xdr:cNvPr id="5" name="Kép 4">
          <a:extLst>
            <a:ext uri="{FF2B5EF4-FFF2-40B4-BE49-F238E27FC236}">
              <a16:creationId xmlns:a16="http://schemas.microsoft.com/office/drawing/2014/main" id="{28B614E6-7558-4EBB-AFC4-9CDCE2E6AC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546" t="38398" r="17239" b="38236"/>
        <a:stretch/>
      </xdr:blipFill>
      <xdr:spPr>
        <a:xfrm>
          <a:off x="5445760" y="208280"/>
          <a:ext cx="0" cy="473710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214630</xdr:rowOff>
    </xdr:to>
    <xdr:pic>
      <xdr:nvPicPr>
        <xdr:cNvPr id="6" name="Kép 5">
          <a:extLst>
            <a:ext uri="{FF2B5EF4-FFF2-40B4-BE49-F238E27FC236}">
              <a16:creationId xmlns:a16="http://schemas.microsoft.com/office/drawing/2014/main" id="{28B614E6-7558-4EBB-AFC4-9CDCE2E6AC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546" t="38398" r="17239" b="38236"/>
        <a:stretch/>
      </xdr:blipFill>
      <xdr:spPr>
        <a:xfrm>
          <a:off x="6156960" y="182880"/>
          <a:ext cx="0" cy="397510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0</xdr:colOff>
      <xdr:row>2</xdr:row>
      <xdr:rowOff>201665</xdr:rowOff>
    </xdr:to>
    <xdr:pic>
      <xdr:nvPicPr>
        <xdr:cNvPr id="7" name="Kép 6">
          <a:extLst>
            <a:ext uri="{FF2B5EF4-FFF2-40B4-BE49-F238E27FC236}">
              <a16:creationId xmlns:a16="http://schemas.microsoft.com/office/drawing/2014/main" id="{23EC52D8-50F4-4503-99B6-0B0A81750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duotone>
            <a:schemeClr val="bg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85360" y="182880"/>
          <a:ext cx="0" cy="384545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0</xdr:colOff>
      <xdr:row>2</xdr:row>
      <xdr:rowOff>117845</xdr:rowOff>
    </xdr:to>
    <xdr:pic>
      <xdr:nvPicPr>
        <xdr:cNvPr id="8" name="Kép 7">
          <a:extLst>
            <a:ext uri="{FF2B5EF4-FFF2-40B4-BE49-F238E27FC236}">
              <a16:creationId xmlns:a16="http://schemas.microsoft.com/office/drawing/2014/main" id="{23EC52D8-50F4-4503-99B6-0B0A81750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duotone>
            <a:schemeClr val="bg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785360" y="182880"/>
          <a:ext cx="536574" cy="300725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1</xdr:row>
      <xdr:rowOff>0</xdr:rowOff>
    </xdr:from>
    <xdr:to>
      <xdr:col>7</xdr:col>
      <xdr:colOff>0</xdr:colOff>
      <xdr:row>2</xdr:row>
      <xdr:rowOff>130810</xdr:rowOff>
    </xdr:to>
    <xdr:pic>
      <xdr:nvPicPr>
        <xdr:cNvPr id="9" name="Kép 8">
          <a:extLst>
            <a:ext uri="{FF2B5EF4-FFF2-40B4-BE49-F238E27FC236}">
              <a16:creationId xmlns:a16="http://schemas.microsoft.com/office/drawing/2014/main" id="{28B614E6-7558-4EBB-AFC4-9CDCE2E6AC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546" t="38398" r="17239" b="38236"/>
        <a:stretch/>
      </xdr:blipFill>
      <xdr:spPr>
        <a:xfrm>
          <a:off x="6156960" y="182880"/>
          <a:ext cx="772591" cy="313690"/>
        </a:xfrm>
        <a:prstGeom prst="rect">
          <a:avLst/>
        </a:prstGeom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5</xdr:col>
      <xdr:colOff>536574</xdr:colOff>
      <xdr:row>2</xdr:row>
      <xdr:rowOff>34025</xdr:rowOff>
    </xdr:to>
    <xdr:pic>
      <xdr:nvPicPr>
        <xdr:cNvPr id="10" name="Kép 9">
          <a:extLst>
            <a:ext uri="{FF2B5EF4-FFF2-40B4-BE49-F238E27FC236}">
              <a16:creationId xmlns:a16="http://schemas.microsoft.com/office/drawing/2014/main" id="{23EC52D8-50F4-4503-99B6-0B0A81750A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duotone>
            <a:schemeClr val="bg2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79520" y="182880"/>
          <a:ext cx="536574" cy="300725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1</xdr:row>
      <xdr:rowOff>0</xdr:rowOff>
    </xdr:from>
    <xdr:to>
      <xdr:col>6</xdr:col>
      <xdr:colOff>772591</xdr:colOff>
      <xdr:row>2</xdr:row>
      <xdr:rowOff>46990</xdr:rowOff>
    </xdr:to>
    <xdr:pic>
      <xdr:nvPicPr>
        <xdr:cNvPr id="11" name="Kép 10">
          <a:extLst>
            <a:ext uri="{FF2B5EF4-FFF2-40B4-BE49-F238E27FC236}">
              <a16:creationId xmlns:a16="http://schemas.microsoft.com/office/drawing/2014/main" id="{28B614E6-7558-4EBB-AFC4-9CDCE2E6AC1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8546" t="38398" r="17239" b="38236"/>
        <a:stretch/>
      </xdr:blipFill>
      <xdr:spPr>
        <a:xfrm>
          <a:off x="4785360" y="182880"/>
          <a:ext cx="772591" cy="31369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V157"/>
  <sheetViews>
    <sheetView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C7" sqref="C7"/>
    </sheetView>
  </sheetViews>
  <sheetFormatPr defaultColWidth="0" defaultRowHeight="14.25" zeroHeight="1" x14ac:dyDescent="0.45"/>
  <cols>
    <col min="1" max="1" width="3.53125" style="16" customWidth="1"/>
    <col min="2" max="2" width="16.1328125" style="17" customWidth="1"/>
    <col min="3" max="3" width="14.53125" style="16" customWidth="1"/>
    <col min="4" max="4" width="15" style="16" customWidth="1"/>
    <col min="5" max="5" width="9.53125" style="27" customWidth="1"/>
    <col min="6" max="6" width="12.86328125" style="27" customWidth="1"/>
    <col min="7" max="7" width="11.53125" style="16" customWidth="1"/>
    <col min="8" max="8" width="12" style="16" customWidth="1"/>
    <col min="9" max="9" width="13.33203125" style="16" hidden="1" customWidth="1"/>
    <col min="10" max="10" width="13.33203125" style="16" customWidth="1"/>
    <col min="11" max="11" width="4.46484375" style="19" customWidth="1"/>
    <col min="12" max="12" width="12.46484375" style="20" customWidth="1"/>
    <col min="13" max="14" width="15.53125" style="21" customWidth="1"/>
    <col min="15" max="15" width="9.86328125" style="21" customWidth="1"/>
    <col min="16" max="16" width="11.1328125" style="21" customWidth="1"/>
    <col min="17" max="17" width="12.33203125" style="19" customWidth="1"/>
    <col min="18" max="18" width="12.46484375" style="19" customWidth="1"/>
    <col min="19" max="20" width="13.796875" style="19" hidden="1" customWidth="1"/>
    <col min="21" max="21" width="13.796875" style="19" customWidth="1"/>
    <col min="22" max="22" width="3.6640625" style="22" customWidth="1"/>
    <col min="23" max="27" width="8.6640625" style="22" customWidth="1"/>
    <col min="28" max="74" width="0" style="22" hidden="1" customWidth="1"/>
    <col min="75" max="16384" width="8.6640625" style="24" hidden="1"/>
  </cols>
  <sheetData>
    <row r="1" spans="1:26" x14ac:dyDescent="0.45">
      <c r="E1" s="18" t="s">
        <v>46</v>
      </c>
      <c r="F1" s="18" t="s">
        <v>47</v>
      </c>
      <c r="W1" s="23" t="s">
        <v>56</v>
      </c>
    </row>
    <row r="2" spans="1:26" ht="21" customHeight="1" x14ac:dyDescent="0.65">
      <c r="B2" s="130" t="s">
        <v>19</v>
      </c>
      <c r="C2" s="130"/>
      <c r="D2" s="130"/>
      <c r="E2" s="26"/>
      <c r="G2" s="25"/>
      <c r="H2" s="25"/>
      <c r="I2" s="25"/>
      <c r="J2" s="25"/>
      <c r="L2" s="129" t="s">
        <v>22</v>
      </c>
      <c r="M2" s="129"/>
      <c r="N2" s="129"/>
      <c r="O2" s="129"/>
      <c r="P2" s="129"/>
      <c r="Q2" s="129"/>
      <c r="R2" s="129"/>
      <c r="S2" s="83"/>
      <c r="T2" s="83"/>
      <c r="U2" s="83"/>
      <c r="W2" s="115" t="s">
        <v>55</v>
      </c>
      <c r="X2" s="113"/>
      <c r="Y2" s="113"/>
      <c r="Z2" s="113"/>
    </row>
    <row r="3" spans="1:26" ht="21" x14ac:dyDescent="0.65">
      <c r="B3" s="130"/>
      <c r="C3" s="130"/>
      <c r="D3" s="130"/>
      <c r="E3" s="26"/>
      <c r="G3" s="25"/>
      <c r="H3" s="25"/>
      <c r="I3" s="25"/>
      <c r="J3" s="25"/>
      <c r="L3" s="129"/>
      <c r="M3" s="129"/>
      <c r="N3" s="129"/>
      <c r="O3" s="129"/>
      <c r="P3" s="129"/>
      <c r="Q3" s="129"/>
      <c r="R3" s="129"/>
      <c r="S3" s="83"/>
      <c r="T3" s="83"/>
      <c r="U3" s="83"/>
      <c r="W3" s="113"/>
      <c r="X3" s="113"/>
      <c r="Y3" s="113"/>
      <c r="Z3" s="113"/>
    </row>
    <row r="4" spans="1:26" ht="8.25" customHeight="1" x14ac:dyDescent="0.45">
      <c r="W4" s="113"/>
      <c r="X4" s="113"/>
      <c r="Y4" s="113"/>
      <c r="Z4" s="113"/>
    </row>
    <row r="5" spans="1:26" ht="42" customHeight="1" x14ac:dyDescent="0.45">
      <c r="A5" s="128">
        <v>2026</v>
      </c>
      <c r="B5" s="28" t="s">
        <v>0</v>
      </c>
      <c r="C5" s="29" t="s">
        <v>23</v>
      </c>
      <c r="D5" s="29" t="s">
        <v>18</v>
      </c>
      <c r="E5" s="30" t="s">
        <v>33</v>
      </c>
      <c r="F5" s="30" t="s">
        <v>34</v>
      </c>
      <c r="G5" s="29" t="s">
        <v>28</v>
      </c>
      <c r="H5" s="29" t="s">
        <v>29</v>
      </c>
      <c r="I5" s="84" t="s">
        <v>83</v>
      </c>
      <c r="J5" s="84" t="s">
        <v>102</v>
      </c>
      <c r="K5" s="31"/>
      <c r="L5" s="32" t="s">
        <v>0</v>
      </c>
      <c r="M5" s="33" t="s">
        <v>30</v>
      </c>
      <c r="N5" s="34" t="s">
        <v>18</v>
      </c>
      <c r="O5" s="33" t="s">
        <v>33</v>
      </c>
      <c r="P5" s="33" t="s">
        <v>35</v>
      </c>
      <c r="Q5" s="33" t="s">
        <v>28</v>
      </c>
      <c r="R5" s="33" t="s">
        <v>29</v>
      </c>
      <c r="S5" s="85" t="s">
        <v>83</v>
      </c>
      <c r="T5" s="112" t="s">
        <v>103</v>
      </c>
      <c r="U5" s="112" t="s">
        <v>102</v>
      </c>
      <c r="V5" s="35"/>
      <c r="W5" s="113"/>
      <c r="X5" s="113"/>
      <c r="Y5" s="113"/>
      <c r="Z5" s="113"/>
    </row>
    <row r="6" spans="1:26" x14ac:dyDescent="0.45">
      <c r="A6" s="128"/>
      <c r="B6" s="17" t="s">
        <v>1</v>
      </c>
      <c r="C6" s="76">
        <v>500000</v>
      </c>
      <c r="D6" s="73" t="s">
        <v>14</v>
      </c>
      <c r="E6" s="75">
        <f>VLOOKUP(D6,Segéd!$I$2:$K$7,2,FALSE)</f>
        <v>0.15</v>
      </c>
      <c r="F6" s="36">
        <f>VLOOKUP(D6,Segéd!$I$2:$K$7,3,FALSE)</f>
        <v>0.185</v>
      </c>
      <c r="G6" s="37">
        <f>E6*C6</f>
        <v>75000</v>
      </c>
      <c r="H6" s="37">
        <f t="shared" ref="H6:H17" si="0">C6*F6</f>
        <v>92500</v>
      </c>
      <c r="I6" s="37">
        <f>(G6+H6)/0.15</f>
        <v>1116666.6666666667</v>
      </c>
      <c r="J6" s="37">
        <f>IF('Családi kedvezmény'!G6&lt;SZJA_kedvezmeny_kalkulator!I6,'Családi kedvezmény'!G6,I6)</f>
        <v>533340</v>
      </c>
      <c r="K6" s="121">
        <v>2026</v>
      </c>
      <c r="L6" s="38" t="s">
        <v>1</v>
      </c>
      <c r="M6" s="74">
        <v>600000</v>
      </c>
      <c r="N6" s="73" t="s">
        <v>14</v>
      </c>
      <c r="O6" s="39">
        <f>VLOOKUP(N6,Segéd!$N$3:$P$5,2,FALSE)</f>
        <v>0.15</v>
      </c>
      <c r="P6" s="39">
        <f>VLOOKUP(N6,Segéd!$N$3:$P$5,3,FALSE)</f>
        <v>0.185</v>
      </c>
      <c r="Q6" s="40">
        <f>M6*O6</f>
        <v>90000</v>
      </c>
      <c r="R6" s="40">
        <f>M6*P6</f>
        <v>111000</v>
      </c>
      <c r="S6" s="40">
        <f>(Q6+R6)/0.15</f>
        <v>1340000</v>
      </c>
      <c r="T6" s="40">
        <f>IF(J6&lt;'Családi kedvezmény'!G6,'Családi kedvezmény'!G6-SZJA_kedvezmeny_kalkulator!J6,0)</f>
        <v>0</v>
      </c>
      <c r="U6" s="40">
        <f>IF(S7&lt;T7,S7,T7)</f>
        <v>0</v>
      </c>
      <c r="V6" s="35"/>
      <c r="W6" s="113" t="s">
        <v>20</v>
      </c>
      <c r="X6" s="113"/>
      <c r="Y6" s="113"/>
      <c r="Z6" s="113"/>
    </row>
    <row r="7" spans="1:26" x14ac:dyDescent="0.45">
      <c r="A7" s="128"/>
      <c r="B7" s="17" t="s">
        <v>2</v>
      </c>
      <c r="C7" s="76">
        <f>$C$6</f>
        <v>500000</v>
      </c>
      <c r="D7" s="73" t="s">
        <v>14</v>
      </c>
      <c r="E7" s="75">
        <f>VLOOKUP(D7,Segéd!$I$2:$K$7,2,FALSE)</f>
        <v>0.15</v>
      </c>
      <c r="F7" s="36">
        <f>VLOOKUP(D7,Segéd!$I$2:$K$7,3,FALSE)</f>
        <v>0.185</v>
      </c>
      <c r="G7" s="37">
        <f t="shared" ref="G7:G14" si="1">E7*C7</f>
        <v>75000</v>
      </c>
      <c r="H7" s="37">
        <f t="shared" si="0"/>
        <v>92500</v>
      </c>
      <c r="I7" s="37">
        <f t="shared" ref="I7:I17" si="2">(G7+H7)/0.15</f>
        <v>1116666.6666666667</v>
      </c>
      <c r="J7" s="37">
        <f>IF('Családi kedvezmény'!G7&lt;SZJA_kedvezmeny_kalkulator!I7,'Családi kedvezmény'!G7,I7)</f>
        <v>533340</v>
      </c>
      <c r="K7" s="121"/>
      <c r="L7" s="38" t="s">
        <v>2</v>
      </c>
      <c r="M7" s="74">
        <f>$M$6</f>
        <v>600000</v>
      </c>
      <c r="N7" s="73" t="s">
        <v>14</v>
      </c>
      <c r="O7" s="39">
        <f>VLOOKUP(N7,Segéd!$N$3:$P$5,2,FALSE)</f>
        <v>0.15</v>
      </c>
      <c r="P7" s="39">
        <f>VLOOKUP(N7,Segéd!$N$3:$P$5,3,FALSE)</f>
        <v>0.185</v>
      </c>
      <c r="Q7" s="40">
        <f t="shared" ref="Q7:Q17" si="3">M7*O7</f>
        <v>90000</v>
      </c>
      <c r="R7" s="40">
        <f t="shared" ref="R7:R17" si="4">M7*P7</f>
        <v>111000</v>
      </c>
      <c r="S7" s="40">
        <f t="shared" ref="S7:S17" si="5">(Q7+R7)/0.15</f>
        <v>1340000</v>
      </c>
      <c r="T7" s="40">
        <f>IF(J7&lt;'Családi kedvezmény'!G7,'Családi kedvezmény'!G7-SZJA_kedvezmeny_kalkulator!J7,0)</f>
        <v>0</v>
      </c>
      <c r="U7" s="40">
        <f t="shared" ref="U7:U17" si="6">IF(S8&lt;T8,S8,T8)</f>
        <v>0</v>
      </c>
      <c r="V7" s="35"/>
      <c r="W7" s="113"/>
      <c r="X7" s="113"/>
      <c r="Y7" s="113"/>
      <c r="Z7" s="113"/>
    </row>
    <row r="8" spans="1:26" x14ac:dyDescent="0.45">
      <c r="A8" s="128"/>
      <c r="B8" s="17" t="s">
        <v>3</v>
      </c>
      <c r="C8" s="76">
        <f t="shared" ref="C8:C17" si="7">$C$6</f>
        <v>500000</v>
      </c>
      <c r="D8" s="73" t="s">
        <v>14</v>
      </c>
      <c r="E8" s="75">
        <f>VLOOKUP(D8,Segéd!$I$2:$K$7,2,FALSE)</f>
        <v>0.15</v>
      </c>
      <c r="F8" s="36">
        <f>VLOOKUP(D8,Segéd!$I$2:$K$7,3,FALSE)</f>
        <v>0.185</v>
      </c>
      <c r="G8" s="37">
        <f t="shared" si="1"/>
        <v>75000</v>
      </c>
      <c r="H8" s="37">
        <f t="shared" si="0"/>
        <v>92500</v>
      </c>
      <c r="I8" s="37">
        <f t="shared" si="2"/>
        <v>1116666.6666666667</v>
      </c>
      <c r="J8" s="37">
        <f>IF('Családi kedvezmény'!G8&lt;SZJA_kedvezmeny_kalkulator!I8,'Családi kedvezmény'!G8,I8)</f>
        <v>533340</v>
      </c>
      <c r="K8" s="121"/>
      <c r="L8" s="38" t="s">
        <v>3</v>
      </c>
      <c r="M8" s="74">
        <f t="shared" ref="M8:M17" si="8">$M$6</f>
        <v>600000</v>
      </c>
      <c r="N8" s="73" t="s">
        <v>14</v>
      </c>
      <c r="O8" s="39">
        <f>VLOOKUP(N8,Segéd!$N$3:$P$5,2,FALSE)</f>
        <v>0.15</v>
      </c>
      <c r="P8" s="39">
        <f>VLOOKUP(N8,Segéd!$N$3:$P$5,3,FALSE)</f>
        <v>0.185</v>
      </c>
      <c r="Q8" s="40">
        <f t="shared" si="3"/>
        <v>90000</v>
      </c>
      <c r="R8" s="40">
        <f t="shared" si="4"/>
        <v>111000</v>
      </c>
      <c r="S8" s="40">
        <f t="shared" si="5"/>
        <v>1340000</v>
      </c>
      <c r="T8" s="40">
        <f>IF(J8&lt;'Családi kedvezmény'!G8,'Családi kedvezmény'!G8-SZJA_kedvezmeny_kalkulator!J8,0)</f>
        <v>0</v>
      </c>
      <c r="U8" s="40">
        <f t="shared" si="6"/>
        <v>0</v>
      </c>
      <c r="V8" s="35"/>
      <c r="W8" s="113"/>
      <c r="X8" s="113"/>
      <c r="Y8" s="113"/>
      <c r="Z8" s="113"/>
    </row>
    <row r="9" spans="1:26" x14ac:dyDescent="0.45">
      <c r="A9" s="128"/>
      <c r="B9" s="17" t="s">
        <v>4</v>
      </c>
      <c r="C9" s="76">
        <f t="shared" si="7"/>
        <v>500000</v>
      </c>
      <c r="D9" s="73" t="s">
        <v>14</v>
      </c>
      <c r="E9" s="75">
        <f>VLOOKUP(D9,Segéd!$I$2:$K$7,2,FALSE)</f>
        <v>0.15</v>
      </c>
      <c r="F9" s="36">
        <f>VLOOKUP(D9,Segéd!$I$2:$K$7,3,FALSE)</f>
        <v>0.185</v>
      </c>
      <c r="G9" s="37">
        <f t="shared" si="1"/>
        <v>75000</v>
      </c>
      <c r="H9" s="37">
        <f t="shared" si="0"/>
        <v>92500</v>
      </c>
      <c r="I9" s="37">
        <f t="shared" si="2"/>
        <v>1116666.6666666667</v>
      </c>
      <c r="J9" s="37">
        <f>IF('Családi kedvezmény'!G9&lt;SZJA_kedvezmeny_kalkulator!I9,'Családi kedvezmény'!G9,I9)</f>
        <v>533340</v>
      </c>
      <c r="K9" s="121"/>
      <c r="L9" s="38" t="s">
        <v>4</v>
      </c>
      <c r="M9" s="74">
        <f t="shared" si="8"/>
        <v>600000</v>
      </c>
      <c r="N9" s="73" t="s">
        <v>14</v>
      </c>
      <c r="O9" s="39">
        <f>VLOOKUP(N9,Segéd!$N$3:$P$5,2,FALSE)</f>
        <v>0.15</v>
      </c>
      <c r="P9" s="39">
        <f>VLOOKUP(N9,Segéd!$N$3:$P$5,3,FALSE)</f>
        <v>0.185</v>
      </c>
      <c r="Q9" s="40">
        <f t="shared" si="3"/>
        <v>90000</v>
      </c>
      <c r="R9" s="40">
        <f t="shared" si="4"/>
        <v>111000</v>
      </c>
      <c r="S9" s="40">
        <f t="shared" si="5"/>
        <v>1340000</v>
      </c>
      <c r="T9" s="40">
        <f>IF(J9&lt;'Családi kedvezmény'!G9,'Családi kedvezmény'!G9-SZJA_kedvezmeny_kalkulator!J9,0)</f>
        <v>0</v>
      </c>
      <c r="U9" s="40">
        <f t="shared" si="6"/>
        <v>0</v>
      </c>
      <c r="V9" s="35"/>
      <c r="W9" s="113"/>
      <c r="X9" s="113"/>
      <c r="Y9" s="113"/>
      <c r="Z9" s="113"/>
    </row>
    <row r="10" spans="1:26" ht="14.75" customHeight="1" x14ac:dyDescent="0.45">
      <c r="A10" s="128"/>
      <c r="B10" s="17" t="s">
        <v>5</v>
      </c>
      <c r="C10" s="76">
        <f t="shared" si="7"/>
        <v>500000</v>
      </c>
      <c r="D10" s="73" t="s">
        <v>14</v>
      </c>
      <c r="E10" s="75">
        <f>VLOOKUP(D10,Segéd!$I$2:$K$7,2,FALSE)</f>
        <v>0.15</v>
      </c>
      <c r="F10" s="36">
        <f>VLOOKUP(D10,Segéd!$I$2:$K$7,3,FALSE)</f>
        <v>0.185</v>
      </c>
      <c r="G10" s="37">
        <f t="shared" si="1"/>
        <v>75000</v>
      </c>
      <c r="H10" s="37">
        <f t="shared" si="0"/>
        <v>92500</v>
      </c>
      <c r="I10" s="37">
        <f t="shared" si="2"/>
        <v>1116666.6666666667</v>
      </c>
      <c r="J10" s="37">
        <f>IF('Családi kedvezmény'!G10&lt;SZJA_kedvezmeny_kalkulator!I10,'Családi kedvezmény'!G10,I10)</f>
        <v>533340</v>
      </c>
      <c r="K10" s="121"/>
      <c r="L10" s="38" t="s">
        <v>5</v>
      </c>
      <c r="M10" s="74">
        <f t="shared" si="8"/>
        <v>600000</v>
      </c>
      <c r="N10" s="73" t="s">
        <v>14</v>
      </c>
      <c r="O10" s="39">
        <f>VLOOKUP(N10,Segéd!$N$3:$P$5,2,FALSE)</f>
        <v>0.15</v>
      </c>
      <c r="P10" s="39">
        <f>VLOOKUP(N10,Segéd!$N$3:$P$5,3,FALSE)</f>
        <v>0.185</v>
      </c>
      <c r="Q10" s="40">
        <f t="shared" si="3"/>
        <v>90000</v>
      </c>
      <c r="R10" s="40">
        <f t="shared" si="4"/>
        <v>111000</v>
      </c>
      <c r="S10" s="40">
        <f t="shared" si="5"/>
        <v>1340000</v>
      </c>
      <c r="T10" s="40">
        <f>IF(J10&lt;'Családi kedvezmény'!G10,'Családi kedvezmény'!G10-SZJA_kedvezmeny_kalkulator!J10,0)</f>
        <v>0</v>
      </c>
      <c r="U10" s="40">
        <f t="shared" si="6"/>
        <v>0</v>
      </c>
      <c r="V10" s="35"/>
      <c r="W10" s="113" t="s">
        <v>21</v>
      </c>
      <c r="X10" s="113"/>
      <c r="Y10" s="113"/>
      <c r="Z10" s="113"/>
    </row>
    <row r="11" spans="1:26" x14ac:dyDescent="0.45">
      <c r="A11" s="128"/>
      <c r="B11" s="17" t="s">
        <v>6</v>
      </c>
      <c r="C11" s="76">
        <f t="shared" si="7"/>
        <v>500000</v>
      </c>
      <c r="D11" s="73" t="s">
        <v>14</v>
      </c>
      <c r="E11" s="75">
        <f>VLOOKUP(D11,Segéd!$I$2:$K$7,2,FALSE)</f>
        <v>0.15</v>
      </c>
      <c r="F11" s="36">
        <f>VLOOKUP(D11,Segéd!$I$2:$K$7,3,FALSE)</f>
        <v>0.185</v>
      </c>
      <c r="G11" s="37">
        <f t="shared" si="1"/>
        <v>75000</v>
      </c>
      <c r="H11" s="37">
        <f t="shared" si="0"/>
        <v>92500</v>
      </c>
      <c r="I11" s="37">
        <f t="shared" si="2"/>
        <v>1116666.6666666667</v>
      </c>
      <c r="J11" s="37">
        <f>IF('Családi kedvezmény'!G11&lt;SZJA_kedvezmeny_kalkulator!I11,'Családi kedvezmény'!G11,I11)</f>
        <v>533340</v>
      </c>
      <c r="K11" s="121"/>
      <c r="L11" s="38" t="s">
        <v>6</v>
      </c>
      <c r="M11" s="74">
        <f t="shared" si="8"/>
        <v>600000</v>
      </c>
      <c r="N11" s="73" t="s">
        <v>14</v>
      </c>
      <c r="O11" s="39">
        <f>VLOOKUP(N11,Segéd!$N$3:$P$5,2,FALSE)</f>
        <v>0.15</v>
      </c>
      <c r="P11" s="39">
        <f>VLOOKUP(N11,Segéd!$N$3:$P$5,3,FALSE)</f>
        <v>0.185</v>
      </c>
      <c r="Q11" s="40">
        <f t="shared" si="3"/>
        <v>90000</v>
      </c>
      <c r="R11" s="40">
        <f t="shared" si="4"/>
        <v>111000</v>
      </c>
      <c r="S11" s="40">
        <f t="shared" si="5"/>
        <v>1340000</v>
      </c>
      <c r="T11" s="40">
        <f>IF(J11&lt;'Családi kedvezmény'!G11,'Családi kedvezmény'!G11-SZJA_kedvezmeny_kalkulator!J11,0)</f>
        <v>0</v>
      </c>
      <c r="U11" s="40">
        <f t="shared" si="6"/>
        <v>0</v>
      </c>
      <c r="V11" s="35"/>
      <c r="W11" s="113"/>
      <c r="X11" s="113"/>
      <c r="Y11" s="113"/>
      <c r="Z11" s="113"/>
    </row>
    <row r="12" spans="1:26" x14ac:dyDescent="0.45">
      <c r="A12" s="128"/>
      <c r="B12" s="17" t="s">
        <v>7</v>
      </c>
      <c r="C12" s="76">
        <f t="shared" si="7"/>
        <v>500000</v>
      </c>
      <c r="D12" s="73" t="s">
        <v>14</v>
      </c>
      <c r="E12" s="75">
        <f>VLOOKUP(D12,Segéd!$I$2:$K$7,2,FALSE)</f>
        <v>0.15</v>
      </c>
      <c r="F12" s="36">
        <f>VLOOKUP(D12,Segéd!$I$2:$K$7,3,FALSE)</f>
        <v>0.185</v>
      </c>
      <c r="G12" s="37">
        <f t="shared" si="1"/>
        <v>75000</v>
      </c>
      <c r="H12" s="37">
        <f t="shared" si="0"/>
        <v>92500</v>
      </c>
      <c r="I12" s="37">
        <f t="shared" si="2"/>
        <v>1116666.6666666667</v>
      </c>
      <c r="J12" s="37">
        <f>IF('Családi kedvezmény'!G12&lt;SZJA_kedvezmeny_kalkulator!I12,'Családi kedvezmény'!G12,I12)</f>
        <v>533340</v>
      </c>
      <c r="K12" s="121"/>
      <c r="L12" s="38" t="s">
        <v>7</v>
      </c>
      <c r="M12" s="74">
        <f t="shared" si="8"/>
        <v>600000</v>
      </c>
      <c r="N12" s="73" t="s">
        <v>14</v>
      </c>
      <c r="O12" s="39">
        <f>VLOOKUP(N12,Segéd!$N$3:$P$5,2,FALSE)</f>
        <v>0.15</v>
      </c>
      <c r="P12" s="39">
        <f>VLOOKUP(N12,Segéd!$N$3:$P$5,3,FALSE)</f>
        <v>0.185</v>
      </c>
      <c r="Q12" s="40">
        <f t="shared" si="3"/>
        <v>90000</v>
      </c>
      <c r="R12" s="40">
        <f t="shared" si="4"/>
        <v>111000</v>
      </c>
      <c r="S12" s="40">
        <f t="shared" si="5"/>
        <v>1340000</v>
      </c>
      <c r="T12" s="40">
        <f>IF(J12&lt;'Családi kedvezmény'!G12,'Családi kedvezmény'!G12-SZJA_kedvezmeny_kalkulator!J12,0)</f>
        <v>0</v>
      </c>
      <c r="U12" s="40">
        <f t="shared" si="6"/>
        <v>0</v>
      </c>
      <c r="V12" s="35"/>
      <c r="W12" s="113"/>
      <c r="X12" s="113"/>
      <c r="Y12" s="113"/>
      <c r="Z12" s="113"/>
    </row>
    <row r="13" spans="1:26" x14ac:dyDescent="0.45">
      <c r="A13" s="128"/>
      <c r="B13" s="17" t="s">
        <v>8</v>
      </c>
      <c r="C13" s="76">
        <f t="shared" si="7"/>
        <v>500000</v>
      </c>
      <c r="D13" s="73" t="s">
        <v>14</v>
      </c>
      <c r="E13" s="75">
        <f>VLOOKUP(D13,Segéd!$I$2:$K$7,2,FALSE)</f>
        <v>0.15</v>
      </c>
      <c r="F13" s="36">
        <f>VLOOKUP(D13,Segéd!$I$2:$K$7,3,FALSE)</f>
        <v>0.185</v>
      </c>
      <c r="G13" s="37">
        <f t="shared" si="1"/>
        <v>75000</v>
      </c>
      <c r="H13" s="37">
        <f t="shared" si="0"/>
        <v>92500</v>
      </c>
      <c r="I13" s="37">
        <f t="shared" si="2"/>
        <v>1116666.6666666667</v>
      </c>
      <c r="J13" s="37">
        <f>IF('Családi kedvezmény'!G13&lt;SZJA_kedvezmeny_kalkulator!I13,'Családi kedvezmény'!G13,I13)</f>
        <v>533340</v>
      </c>
      <c r="K13" s="121"/>
      <c r="L13" s="38" t="s">
        <v>8</v>
      </c>
      <c r="M13" s="74">
        <f t="shared" si="8"/>
        <v>600000</v>
      </c>
      <c r="N13" s="73" t="s">
        <v>14</v>
      </c>
      <c r="O13" s="39">
        <f>VLOOKUP(N13,Segéd!$N$3:$P$5,2,FALSE)</f>
        <v>0.15</v>
      </c>
      <c r="P13" s="39">
        <f>VLOOKUP(N13,Segéd!$N$3:$P$5,3,FALSE)</f>
        <v>0.185</v>
      </c>
      <c r="Q13" s="40">
        <f t="shared" si="3"/>
        <v>90000</v>
      </c>
      <c r="R13" s="40">
        <f t="shared" si="4"/>
        <v>111000</v>
      </c>
      <c r="S13" s="40">
        <f t="shared" si="5"/>
        <v>1340000</v>
      </c>
      <c r="T13" s="40">
        <f>IF(J13&lt;'Családi kedvezmény'!G13,'Családi kedvezmény'!G13-SZJA_kedvezmeny_kalkulator!J13,0)</f>
        <v>0</v>
      </c>
      <c r="U13" s="40">
        <f t="shared" si="6"/>
        <v>0</v>
      </c>
      <c r="V13" s="35"/>
      <c r="W13" s="113"/>
      <c r="X13" s="113"/>
      <c r="Y13" s="113"/>
      <c r="Z13" s="113"/>
    </row>
    <row r="14" spans="1:26" ht="16.5" customHeight="1" x14ac:dyDescent="0.45">
      <c r="A14" s="128"/>
      <c r="B14" s="17" t="s">
        <v>9</v>
      </c>
      <c r="C14" s="76">
        <f t="shared" si="7"/>
        <v>500000</v>
      </c>
      <c r="D14" s="73" t="s">
        <v>14</v>
      </c>
      <c r="E14" s="75">
        <f>VLOOKUP(D14,Segéd!$I$2:$K$7,2,FALSE)</f>
        <v>0.15</v>
      </c>
      <c r="F14" s="36">
        <f>VLOOKUP(D14,Segéd!$I$2:$K$7,3,FALSE)</f>
        <v>0.185</v>
      </c>
      <c r="G14" s="37">
        <f t="shared" si="1"/>
        <v>75000</v>
      </c>
      <c r="H14" s="37">
        <f t="shared" si="0"/>
        <v>92500</v>
      </c>
      <c r="I14" s="37">
        <f t="shared" si="2"/>
        <v>1116666.6666666667</v>
      </c>
      <c r="J14" s="37">
        <f>IF('Családi kedvezmény'!G14&lt;SZJA_kedvezmeny_kalkulator!I14,'Családi kedvezmény'!G14,I14)</f>
        <v>533340</v>
      </c>
      <c r="K14" s="121"/>
      <c r="L14" s="38" t="s">
        <v>9</v>
      </c>
      <c r="M14" s="74">
        <f t="shared" si="8"/>
        <v>600000</v>
      </c>
      <c r="N14" s="73" t="s">
        <v>14</v>
      </c>
      <c r="O14" s="39">
        <f>VLOOKUP(N14,Segéd!$N$3:$P$5,2,FALSE)</f>
        <v>0.15</v>
      </c>
      <c r="P14" s="39">
        <f>VLOOKUP(N14,Segéd!$N$3:$P$5,3,FALSE)</f>
        <v>0.185</v>
      </c>
      <c r="Q14" s="40">
        <f t="shared" si="3"/>
        <v>90000</v>
      </c>
      <c r="R14" s="40">
        <f t="shared" si="4"/>
        <v>111000</v>
      </c>
      <c r="S14" s="40">
        <f t="shared" si="5"/>
        <v>1340000</v>
      </c>
      <c r="T14" s="40">
        <f>IF(J14&lt;'Családi kedvezmény'!G14,'Családi kedvezmény'!G14-SZJA_kedvezmeny_kalkulator!J14,0)</f>
        <v>0</v>
      </c>
      <c r="U14" s="40">
        <f t="shared" si="6"/>
        <v>0</v>
      </c>
      <c r="V14" s="35"/>
      <c r="W14" s="113"/>
      <c r="X14" s="113"/>
      <c r="Y14" s="113"/>
      <c r="Z14" s="113"/>
    </row>
    <row r="15" spans="1:26" x14ac:dyDescent="0.45">
      <c r="A15" s="128"/>
      <c r="B15" s="17" t="s">
        <v>10</v>
      </c>
      <c r="C15" s="76">
        <f t="shared" si="7"/>
        <v>500000</v>
      </c>
      <c r="D15" s="73" t="s">
        <v>14</v>
      </c>
      <c r="E15" s="75">
        <f>VLOOKUP(D15,Segéd!$I$2:$K$7,2,FALSE)</f>
        <v>0.15</v>
      </c>
      <c r="F15" s="36">
        <f>VLOOKUP(D15,Segéd!$I$2:$K$7,3,FALSE)</f>
        <v>0.185</v>
      </c>
      <c r="G15" s="37">
        <f>IF(D20&lt;=2,(SZJA_kedvezmeny_kalkulator!E15*SZJA_kedvezmeny_kalkulator!C15),0)</f>
        <v>75000</v>
      </c>
      <c r="H15" s="37">
        <f t="shared" si="0"/>
        <v>92500</v>
      </c>
      <c r="I15" s="37">
        <f t="shared" si="2"/>
        <v>1116666.6666666667</v>
      </c>
      <c r="J15" s="37">
        <f>IF('Családi kedvezmény'!G15&lt;SZJA_kedvezmeny_kalkulator!I15,'Családi kedvezmény'!G15,I15)</f>
        <v>533340</v>
      </c>
      <c r="K15" s="121"/>
      <c r="L15" s="38" t="s">
        <v>10</v>
      </c>
      <c r="M15" s="74">
        <f t="shared" si="8"/>
        <v>600000</v>
      </c>
      <c r="N15" s="73" t="s">
        <v>14</v>
      </c>
      <c r="O15" s="39">
        <f>VLOOKUP(N15,Segéd!$N$3:$P$5,2,FALSE)</f>
        <v>0.15</v>
      </c>
      <c r="P15" s="39">
        <f>VLOOKUP(N15,Segéd!$N$3:$P$5,3,FALSE)</f>
        <v>0.185</v>
      </c>
      <c r="Q15" s="40">
        <f t="shared" si="3"/>
        <v>90000</v>
      </c>
      <c r="R15" s="40">
        <f t="shared" si="4"/>
        <v>111000</v>
      </c>
      <c r="S15" s="40">
        <f t="shared" si="5"/>
        <v>1340000</v>
      </c>
      <c r="T15" s="40">
        <f>IF(J15&lt;'Családi kedvezmény'!G15,'Családi kedvezmény'!G15-SZJA_kedvezmeny_kalkulator!J15,0)</f>
        <v>0</v>
      </c>
      <c r="U15" s="40">
        <f t="shared" si="6"/>
        <v>0</v>
      </c>
      <c r="V15" s="35"/>
      <c r="W15" s="113"/>
      <c r="X15" s="113"/>
      <c r="Y15" s="113"/>
      <c r="Z15" s="113"/>
    </row>
    <row r="16" spans="1:26" x14ac:dyDescent="0.45">
      <c r="A16" s="128"/>
      <c r="B16" s="17" t="s">
        <v>11</v>
      </c>
      <c r="C16" s="76">
        <f t="shared" si="7"/>
        <v>500000</v>
      </c>
      <c r="D16" s="73" t="s">
        <v>14</v>
      </c>
      <c r="E16" s="75">
        <f>VLOOKUP(D16,Segéd!$I$2:$K$7,2,FALSE)</f>
        <v>0.15</v>
      </c>
      <c r="F16" s="36">
        <f>VLOOKUP(D16,Segéd!$I$2:$K$7,3,FALSE)</f>
        <v>0.185</v>
      </c>
      <c r="G16" s="37">
        <f>IF(D20&lt;=2,(SZJA_kedvezmeny_kalkulator!E16*SZJA_kedvezmeny_kalkulator!C16),0)</f>
        <v>75000</v>
      </c>
      <c r="H16" s="37">
        <f t="shared" si="0"/>
        <v>92500</v>
      </c>
      <c r="I16" s="37">
        <f t="shared" si="2"/>
        <v>1116666.6666666667</v>
      </c>
      <c r="J16" s="37">
        <f>IF('Családi kedvezmény'!G16&lt;SZJA_kedvezmeny_kalkulator!I16,'Családi kedvezmény'!G16,I16)</f>
        <v>533340</v>
      </c>
      <c r="K16" s="121"/>
      <c r="L16" s="38" t="s">
        <v>11</v>
      </c>
      <c r="M16" s="74">
        <f t="shared" si="8"/>
        <v>600000</v>
      </c>
      <c r="N16" s="73" t="s">
        <v>14</v>
      </c>
      <c r="O16" s="39">
        <f>VLOOKUP(N16,Segéd!$N$3:$P$5,2,FALSE)</f>
        <v>0.15</v>
      </c>
      <c r="P16" s="39">
        <f>VLOOKUP(N16,Segéd!$N$3:$P$5,3,FALSE)</f>
        <v>0.185</v>
      </c>
      <c r="Q16" s="40">
        <f t="shared" si="3"/>
        <v>90000</v>
      </c>
      <c r="R16" s="40">
        <f t="shared" si="4"/>
        <v>111000</v>
      </c>
      <c r="S16" s="40">
        <f t="shared" si="5"/>
        <v>1340000</v>
      </c>
      <c r="T16" s="40">
        <f>IF(J16&lt;'Családi kedvezmény'!G16,'Családi kedvezmény'!G16-SZJA_kedvezmeny_kalkulator!J16,0)</f>
        <v>0</v>
      </c>
      <c r="U16" s="40">
        <f t="shared" si="6"/>
        <v>0</v>
      </c>
      <c r="V16" s="35"/>
      <c r="W16" s="35"/>
      <c r="X16" s="35"/>
    </row>
    <row r="17" spans="1:74" ht="14.75" customHeight="1" x14ac:dyDescent="0.45">
      <c r="A17" s="128"/>
      <c r="B17" s="17" t="s">
        <v>12</v>
      </c>
      <c r="C17" s="76">
        <f t="shared" si="7"/>
        <v>500000</v>
      </c>
      <c r="D17" s="73" t="s">
        <v>14</v>
      </c>
      <c r="E17" s="75">
        <f>VLOOKUP(D17,Segéd!$I$2:$K$7,2,FALSE)</f>
        <v>0.15</v>
      </c>
      <c r="F17" s="36">
        <f>VLOOKUP(D17,Segéd!$I$2:$K$7,3,FALSE)</f>
        <v>0.185</v>
      </c>
      <c r="G17" s="37">
        <f>IF(D20&lt;=2,(SZJA_kedvezmeny_kalkulator!E17*SZJA_kedvezmeny_kalkulator!C17),0)</f>
        <v>75000</v>
      </c>
      <c r="H17" s="37">
        <f t="shared" si="0"/>
        <v>92500</v>
      </c>
      <c r="I17" s="37">
        <f t="shared" si="2"/>
        <v>1116666.6666666667</v>
      </c>
      <c r="J17" s="37">
        <f>IF('Családi kedvezmény'!G17&lt;SZJA_kedvezmeny_kalkulator!I17,'Családi kedvezmény'!G17,I17)</f>
        <v>533340</v>
      </c>
      <c r="K17" s="121"/>
      <c r="L17" s="38" t="s">
        <v>12</v>
      </c>
      <c r="M17" s="74">
        <f t="shared" si="8"/>
        <v>600000</v>
      </c>
      <c r="N17" s="73" t="s">
        <v>14</v>
      </c>
      <c r="O17" s="39">
        <f>VLOOKUP(N17,Segéd!$N$3:$P$5,2,FALSE)</f>
        <v>0.15</v>
      </c>
      <c r="P17" s="39">
        <f>VLOOKUP(N17,Segéd!$N$3:$P$5,3,FALSE)</f>
        <v>0.185</v>
      </c>
      <c r="Q17" s="40">
        <f t="shared" si="3"/>
        <v>90000</v>
      </c>
      <c r="R17" s="40">
        <f t="shared" si="4"/>
        <v>111000</v>
      </c>
      <c r="S17" s="40">
        <f t="shared" si="5"/>
        <v>1340000</v>
      </c>
      <c r="T17" s="40">
        <f>IF(J17&lt;'Családi kedvezmény'!G17,'Családi kedvezmény'!G17-SZJA_kedvezmeny_kalkulator!J17,0)</f>
        <v>0</v>
      </c>
      <c r="U17" s="40">
        <f t="shared" si="6"/>
        <v>0</v>
      </c>
      <c r="V17" s="35"/>
      <c r="W17" s="122" t="s">
        <v>82</v>
      </c>
      <c r="X17" s="122"/>
      <c r="Y17" s="122"/>
      <c r="Z17" s="122"/>
    </row>
    <row r="18" spans="1:74" s="51" customFormat="1" x14ac:dyDescent="0.45">
      <c r="A18" s="41"/>
      <c r="B18" s="42" t="s">
        <v>38</v>
      </c>
      <c r="C18" s="43">
        <f>SUM(C6:C17)</f>
        <v>6000000</v>
      </c>
      <c r="D18" s="44"/>
      <c r="E18" s="45"/>
      <c r="F18" s="45"/>
      <c r="G18" s="43">
        <f>SUM(G6:G17)</f>
        <v>900000</v>
      </c>
      <c r="H18" s="43">
        <f>SUM(H6:H17)</f>
        <v>1110000</v>
      </c>
      <c r="I18" s="43"/>
      <c r="J18" s="43"/>
      <c r="K18" s="46"/>
      <c r="L18" s="47"/>
      <c r="M18" s="48"/>
      <c r="N18" s="48"/>
      <c r="O18" s="48"/>
      <c r="P18" s="48"/>
      <c r="Q18" s="49">
        <f>SUM(Q6:Q17)</f>
        <v>1080000</v>
      </c>
      <c r="R18" s="49">
        <f>SUM(R6:R17)</f>
        <v>1332000</v>
      </c>
      <c r="S18" s="49"/>
      <c r="T18" s="49"/>
      <c r="U18" s="49"/>
      <c r="V18" s="50"/>
      <c r="W18" s="122"/>
      <c r="X18" s="122"/>
      <c r="Y18" s="122"/>
      <c r="Z18" s="122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</row>
    <row r="19" spans="1:74" x14ac:dyDescent="0.45">
      <c r="W19" s="122"/>
      <c r="X19" s="122"/>
      <c r="Y19" s="122"/>
      <c r="Z19" s="122"/>
    </row>
    <row r="20" spans="1:74" x14ac:dyDescent="0.45">
      <c r="A20" s="52"/>
      <c r="B20" s="53" t="s">
        <v>31</v>
      </c>
      <c r="D20" s="77">
        <v>2</v>
      </c>
      <c r="E20" s="16"/>
      <c r="W20" s="122"/>
      <c r="X20" s="122"/>
      <c r="Y20" s="122"/>
      <c r="Z20" s="122"/>
    </row>
    <row r="21" spans="1:74" ht="32.25" customHeight="1" x14ac:dyDescent="0.45">
      <c r="A21" s="52"/>
      <c r="B21" s="131" t="s">
        <v>70</v>
      </c>
      <c r="C21" s="131"/>
      <c r="D21" s="77">
        <v>2</v>
      </c>
      <c r="E21" s="16"/>
      <c r="W21" s="122"/>
      <c r="X21" s="122"/>
      <c r="Y21" s="122"/>
      <c r="Z21" s="122"/>
    </row>
    <row r="22" spans="1:74" x14ac:dyDescent="0.45">
      <c r="A22" s="52"/>
      <c r="B22" s="17" t="s">
        <v>69</v>
      </c>
      <c r="E22" s="77">
        <v>0</v>
      </c>
      <c r="F22" s="16"/>
      <c r="W22" s="122"/>
      <c r="X22" s="122"/>
      <c r="Y22" s="122"/>
      <c r="Z22" s="122"/>
    </row>
    <row r="23" spans="1:74" ht="43.25" customHeight="1" x14ac:dyDescent="0.45">
      <c r="B23" s="118" t="s">
        <v>71</v>
      </c>
      <c r="C23" s="118"/>
      <c r="D23" s="118"/>
      <c r="E23" s="117">
        <f>VLOOKUP(D21,Segéd!A2:C3,3,FALSE)+(E22*Segéd!B2*12)</f>
        <v>960000</v>
      </c>
      <c r="F23" s="117"/>
      <c r="G23" s="27"/>
      <c r="W23" s="122"/>
      <c r="X23" s="122"/>
      <c r="Y23" s="122"/>
      <c r="Z23" s="122"/>
    </row>
    <row r="24" spans="1:74" x14ac:dyDescent="0.45">
      <c r="B24" s="16"/>
      <c r="E24" s="16"/>
      <c r="F24" s="16"/>
      <c r="W24" s="122" t="s">
        <v>57</v>
      </c>
      <c r="X24" s="122"/>
      <c r="Y24" s="122"/>
      <c r="Z24" s="122"/>
    </row>
    <row r="25" spans="1:74" s="54" customFormat="1" ht="25.5" x14ac:dyDescent="0.75">
      <c r="B25" s="55" t="s">
        <v>39</v>
      </c>
      <c r="E25" s="56"/>
      <c r="F25" s="56"/>
      <c r="L25" s="57"/>
      <c r="M25" s="58"/>
      <c r="N25" s="58"/>
      <c r="O25" s="58"/>
      <c r="P25" s="58"/>
      <c r="V25" s="22"/>
      <c r="W25" s="122"/>
      <c r="X25" s="122"/>
      <c r="Y25" s="122"/>
      <c r="Z25" s="1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  <c r="AU25" s="22"/>
      <c r="AV25" s="22"/>
      <c r="AW25" s="22"/>
      <c r="AX25" s="22"/>
      <c r="AY25" s="22"/>
      <c r="AZ25" s="22"/>
      <c r="BA25" s="22"/>
      <c r="BB25" s="22"/>
      <c r="BC25" s="22"/>
      <c r="BD25" s="22"/>
      <c r="BE25" s="22"/>
      <c r="BF25" s="22"/>
      <c r="BG25" s="22"/>
      <c r="BH25" s="22"/>
      <c r="BI25" s="22"/>
      <c r="BJ25" s="22"/>
      <c r="BK25" s="22"/>
      <c r="BL25" s="22"/>
      <c r="BM25" s="22"/>
      <c r="BN25" s="22"/>
      <c r="BO25" s="22"/>
      <c r="BP25" s="22"/>
      <c r="BQ25" s="22"/>
      <c r="BR25" s="22"/>
      <c r="BS25" s="22"/>
      <c r="BT25" s="22"/>
      <c r="BU25" s="22"/>
      <c r="BV25" s="22"/>
    </row>
    <row r="26" spans="1:74" s="54" customFormat="1" x14ac:dyDescent="0.45">
      <c r="B26" s="59" t="s">
        <v>72</v>
      </c>
      <c r="E26" s="119">
        <f>G18+Q18</f>
        <v>1980000</v>
      </c>
      <c r="F26" s="119"/>
      <c r="L26" s="57"/>
      <c r="M26" s="58"/>
      <c r="N26" s="58"/>
      <c r="O26" s="58"/>
      <c r="P26" s="58"/>
      <c r="V26" s="22"/>
      <c r="W26" s="122"/>
      <c r="X26" s="122"/>
      <c r="Y26" s="122"/>
      <c r="Z26" s="1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  <c r="BB26" s="22"/>
      <c r="BC26" s="22"/>
      <c r="BD26" s="22"/>
      <c r="BE26" s="22"/>
      <c r="BF26" s="22"/>
      <c r="BG26" s="22"/>
      <c r="BH26" s="22"/>
      <c r="BI26" s="22"/>
      <c r="BJ26" s="22"/>
      <c r="BK26" s="22"/>
      <c r="BL26" s="22"/>
      <c r="BM26" s="22"/>
      <c r="BN26" s="22"/>
      <c r="BO26" s="22"/>
      <c r="BP26" s="22"/>
      <c r="BQ26" s="22"/>
      <c r="BR26" s="22"/>
      <c r="BS26" s="22"/>
      <c r="BT26" s="22"/>
      <c r="BU26" s="22"/>
      <c r="BV26" s="22"/>
    </row>
    <row r="27" spans="1:74" s="54" customFormat="1" x14ac:dyDescent="0.45">
      <c r="B27" s="59" t="s">
        <v>73</v>
      </c>
      <c r="E27" s="119">
        <f>H18+R18</f>
        <v>2442000</v>
      </c>
      <c r="F27" s="119"/>
      <c r="L27" s="57"/>
      <c r="M27" s="58"/>
      <c r="N27" s="58"/>
      <c r="O27" s="58"/>
      <c r="P27" s="58"/>
      <c r="V27" s="22"/>
      <c r="W27" s="122"/>
      <c r="X27" s="122"/>
      <c r="Y27" s="122"/>
      <c r="Z27" s="1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22"/>
      <c r="BH27" s="22"/>
      <c r="BI27" s="22"/>
      <c r="BJ27" s="22"/>
      <c r="BK27" s="22"/>
      <c r="BL27" s="22"/>
      <c r="BM27" s="22"/>
      <c r="BN27" s="22"/>
      <c r="BO27" s="22"/>
      <c r="BP27" s="22"/>
      <c r="BQ27" s="22"/>
      <c r="BR27" s="22"/>
      <c r="BS27" s="22"/>
      <c r="BT27" s="22"/>
      <c r="BU27" s="22"/>
      <c r="BV27" s="22"/>
    </row>
    <row r="28" spans="1:74" s="54" customFormat="1" ht="33.75" customHeight="1" x14ac:dyDescent="0.45">
      <c r="B28" s="120" t="s">
        <v>74</v>
      </c>
      <c r="C28" s="120"/>
      <c r="D28" s="120"/>
      <c r="E28" s="119">
        <f>E26+E27</f>
        <v>4422000</v>
      </c>
      <c r="F28" s="119"/>
      <c r="G28" s="56"/>
      <c r="L28" s="57"/>
      <c r="M28" s="58"/>
      <c r="N28" s="58"/>
      <c r="O28" s="58"/>
      <c r="P28" s="58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22"/>
      <c r="BH28" s="22"/>
      <c r="BI28" s="22"/>
      <c r="BJ28" s="22"/>
      <c r="BK28" s="22"/>
      <c r="BL28" s="22"/>
      <c r="BM28" s="22"/>
      <c r="BN28" s="22"/>
      <c r="BO28" s="22"/>
      <c r="BP28" s="22"/>
      <c r="BQ28" s="22"/>
      <c r="BR28" s="22"/>
      <c r="BS28" s="22"/>
      <c r="BT28" s="22"/>
      <c r="BU28" s="22"/>
      <c r="BV28" s="22"/>
    </row>
    <row r="29" spans="1:74" s="54" customFormat="1" ht="56.75" customHeight="1" x14ac:dyDescent="0.45">
      <c r="B29" s="123" t="s">
        <v>40</v>
      </c>
      <c r="C29" s="123"/>
      <c r="D29" s="123"/>
      <c r="E29" s="60"/>
      <c r="F29" s="61">
        <f>E26-E23</f>
        <v>1020000</v>
      </c>
      <c r="G29" s="116" t="str">
        <f>IF(F29&lt;0,Segéd!B12,Segéd!B13)</f>
        <v>A családnak marad még olyan SZJA "kerete", aminek a terhére további SZJA kedvezmények és/vagy adójóváírások érvényesíthetőek, így például érdemes lehet egészség, vagy nyugdíjpénztári, nyugdíjbiztosítási, vagy NYESZ-re történő befizetést is eszközölni 2025-ben)</v>
      </c>
      <c r="H29" s="116"/>
      <c r="I29" s="116"/>
      <c r="J29" s="116"/>
      <c r="K29" s="116"/>
      <c r="L29" s="116"/>
      <c r="M29" s="116"/>
      <c r="N29" s="116"/>
      <c r="O29" s="116"/>
      <c r="P29" s="116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22"/>
      <c r="BL29" s="22"/>
      <c r="BM29" s="22"/>
      <c r="BN29" s="22"/>
      <c r="BO29" s="22"/>
      <c r="BP29" s="22"/>
      <c r="BQ29" s="22"/>
      <c r="BR29" s="22"/>
      <c r="BS29" s="22"/>
      <c r="BT29" s="22"/>
      <c r="BU29" s="22"/>
      <c r="BV29" s="22"/>
    </row>
    <row r="30" spans="1:74" s="54" customFormat="1" ht="29.25" customHeight="1" thickBot="1" x14ac:dyDescent="0.5">
      <c r="B30" s="124" t="s">
        <v>45</v>
      </c>
      <c r="C30" s="124"/>
      <c r="D30" s="124"/>
      <c r="E30" s="81"/>
      <c r="F30" s="82">
        <f>IF(F29&lt;0,(E27+F29),E27)</f>
        <v>2442000</v>
      </c>
      <c r="G30" s="132"/>
      <c r="H30" s="132"/>
      <c r="I30" s="132"/>
      <c r="J30" s="132"/>
      <c r="K30" s="132"/>
      <c r="L30" s="132"/>
      <c r="M30" s="132"/>
      <c r="N30" s="132"/>
      <c r="O30" s="132"/>
      <c r="P30" s="13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22"/>
      <c r="BL30" s="22"/>
      <c r="BM30" s="22"/>
      <c r="BN30" s="22"/>
      <c r="BO30" s="22"/>
      <c r="BP30" s="22"/>
      <c r="BQ30" s="22"/>
      <c r="BR30" s="22"/>
      <c r="BS30" s="22"/>
      <c r="BT30" s="22"/>
      <c r="BU30" s="22"/>
      <c r="BV30" s="22"/>
    </row>
    <row r="31" spans="1:74" s="54" customFormat="1" x14ac:dyDescent="0.45">
      <c r="B31" s="57"/>
      <c r="E31" s="56"/>
      <c r="F31" s="56"/>
      <c r="L31" s="57"/>
      <c r="M31" s="58"/>
      <c r="N31" s="58"/>
      <c r="O31" s="58"/>
      <c r="P31" s="58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</row>
    <row r="32" spans="1:74" s="54" customFormat="1" ht="18" x14ac:dyDescent="0.55000000000000004">
      <c r="B32" s="62" t="str">
        <f>IF($E$23&lt;$E$28,"Adóoptimalizálási javaslat:","")</f>
        <v>Adóoptimalizálási javaslat:</v>
      </c>
      <c r="E32" s="56"/>
      <c r="F32" s="56"/>
      <c r="L32" s="57"/>
      <c r="M32" s="58"/>
      <c r="N32" s="58"/>
      <c r="O32" s="58"/>
      <c r="P32" s="58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  <c r="AU32" s="22"/>
      <c r="AV32" s="22"/>
      <c r="AW32" s="22"/>
      <c r="AX32" s="22"/>
      <c r="AY32" s="22"/>
      <c r="AZ32" s="22"/>
      <c r="BA32" s="22"/>
      <c r="BB32" s="22"/>
      <c r="BC32" s="22"/>
      <c r="BD32" s="22"/>
      <c r="BE32" s="22"/>
      <c r="BF32" s="22"/>
      <c r="BG32" s="22"/>
      <c r="BH32" s="22"/>
      <c r="BI32" s="22"/>
      <c r="BJ32" s="22"/>
      <c r="BK32" s="22"/>
      <c r="BL32" s="22"/>
      <c r="BM32" s="22"/>
      <c r="BN32" s="22"/>
      <c r="BO32" s="22"/>
      <c r="BP32" s="22"/>
      <c r="BQ32" s="22"/>
      <c r="BR32" s="22"/>
      <c r="BS32" s="22"/>
      <c r="BT32" s="22"/>
      <c r="BU32" s="22"/>
      <c r="BV32" s="22"/>
    </row>
    <row r="33" spans="1:74" s="54" customFormat="1" x14ac:dyDescent="0.45">
      <c r="B33" s="123" t="s">
        <v>48</v>
      </c>
      <c r="C33" s="123"/>
      <c r="D33" s="123"/>
      <c r="E33" s="56"/>
      <c r="F33" s="61">
        <f>E23</f>
        <v>960000</v>
      </c>
      <c r="L33" s="57"/>
      <c r="M33" s="58"/>
      <c r="N33" s="58"/>
      <c r="O33" s="58"/>
      <c r="P33" s="58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</row>
    <row r="34" spans="1:74" s="54" customFormat="1" ht="39" customHeight="1" x14ac:dyDescent="0.45">
      <c r="A34" s="16"/>
      <c r="B34" s="114" t="s">
        <v>60</v>
      </c>
      <c r="C34" s="114"/>
      <c r="D34" s="114"/>
      <c r="E34" s="63"/>
      <c r="F34" s="64">
        <f>IF(F33&gt;=G18,G18,F33)</f>
        <v>900000</v>
      </c>
      <c r="L34" s="57"/>
      <c r="M34" s="58"/>
      <c r="N34" s="58"/>
      <c r="O34" s="58"/>
      <c r="P34" s="58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</row>
    <row r="35" spans="1:74" s="54" customFormat="1" ht="51.75" customHeight="1" x14ac:dyDescent="0.45">
      <c r="B35" s="123" t="s">
        <v>59</v>
      </c>
      <c r="C35" s="123"/>
      <c r="D35" s="123"/>
      <c r="E35" s="56"/>
      <c r="F35" s="61">
        <f>F33-F34</f>
        <v>60000</v>
      </c>
      <c r="L35" s="57"/>
      <c r="M35" s="58"/>
      <c r="N35" s="58"/>
      <c r="O35" s="58"/>
      <c r="P35" s="58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  <c r="AU35" s="22"/>
      <c r="AV35" s="22"/>
      <c r="AW35" s="22"/>
      <c r="AX35" s="22"/>
      <c r="AY35" s="22"/>
      <c r="AZ35" s="22"/>
      <c r="BA35" s="22"/>
      <c r="BB35" s="22"/>
      <c r="BC35" s="22"/>
      <c r="BD35" s="22"/>
      <c r="BE35" s="22"/>
      <c r="BF35" s="22"/>
      <c r="BG35" s="22"/>
      <c r="BH35" s="22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</row>
    <row r="36" spans="1:74" s="54" customFormat="1" ht="25.25" customHeight="1" x14ac:dyDescent="0.45">
      <c r="B36" s="114" t="s">
        <v>61</v>
      </c>
      <c r="C36" s="114"/>
      <c r="D36" s="114"/>
      <c r="E36" s="63"/>
      <c r="F36" s="64">
        <f>IF(F35&gt;=H18,H18,F35)</f>
        <v>60000</v>
      </c>
      <c r="L36" s="57"/>
      <c r="M36" s="58"/>
      <c r="N36" s="58"/>
      <c r="O36" s="58"/>
      <c r="P36" s="58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  <c r="AU36" s="22"/>
      <c r="AV36" s="22"/>
      <c r="AW36" s="22"/>
      <c r="AX36" s="22"/>
      <c r="AY36" s="22"/>
      <c r="AZ36" s="22"/>
      <c r="BA36" s="22"/>
      <c r="BB36" s="22"/>
      <c r="BC36" s="22"/>
      <c r="BD36" s="22"/>
      <c r="BE36" s="22"/>
      <c r="BF36" s="22"/>
      <c r="BG36" s="22"/>
      <c r="BH36" s="22"/>
      <c r="BI36" s="22"/>
      <c r="BJ36" s="22"/>
      <c r="BK36" s="22"/>
      <c r="BL36" s="22"/>
      <c r="BM36" s="22"/>
      <c r="BN36" s="22"/>
      <c r="BO36" s="22"/>
      <c r="BP36" s="22"/>
      <c r="BQ36" s="22"/>
      <c r="BR36" s="22"/>
      <c r="BS36" s="22"/>
      <c r="BT36" s="22"/>
      <c r="BU36" s="22"/>
      <c r="BV36" s="22"/>
    </row>
    <row r="37" spans="1:74" s="54" customFormat="1" ht="45" customHeight="1" x14ac:dyDescent="0.45">
      <c r="B37" s="114" t="s">
        <v>77</v>
      </c>
      <c r="C37" s="114"/>
      <c r="D37" s="114"/>
      <c r="E37" s="63"/>
      <c r="F37" s="64">
        <f>G18-F34</f>
        <v>0</v>
      </c>
      <c r="G37" s="127" t="str">
        <f>IF(F37&gt;0,Segéd!B19,Segéd!B20)</f>
        <v>A pár női tagjának az adóoptimalizálás ellenére sem tud maradni olyan SZJA-ja, ami adójóváírásokra használható lenne.</v>
      </c>
      <c r="H37" s="127"/>
      <c r="I37" s="127"/>
      <c r="J37" s="127"/>
      <c r="K37" s="127"/>
      <c r="L37" s="127"/>
      <c r="M37" s="127"/>
      <c r="N37" s="127"/>
      <c r="O37" s="127"/>
      <c r="P37" s="127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  <c r="AU37" s="22"/>
      <c r="AV37" s="22"/>
      <c r="AW37" s="22"/>
      <c r="AX37" s="22"/>
      <c r="AY37" s="22"/>
      <c r="AZ37" s="22"/>
      <c r="BA37" s="22"/>
      <c r="BB37" s="22"/>
      <c r="BC37" s="22"/>
      <c r="BD37" s="22"/>
      <c r="BE37" s="22"/>
      <c r="BF37" s="22"/>
      <c r="BG37" s="22"/>
      <c r="BH37" s="22"/>
      <c r="BI37" s="22"/>
      <c r="BJ37" s="22"/>
      <c r="BK37" s="22"/>
      <c r="BL37" s="22"/>
      <c r="BM37" s="22"/>
      <c r="BN37" s="22"/>
      <c r="BO37" s="22"/>
      <c r="BP37" s="22"/>
      <c r="BQ37" s="22"/>
      <c r="BR37" s="22"/>
      <c r="BS37" s="22"/>
      <c r="BT37" s="22"/>
      <c r="BU37" s="22"/>
      <c r="BV37" s="22"/>
    </row>
    <row r="38" spans="1:74" s="54" customFormat="1" ht="31.25" customHeight="1" x14ac:dyDescent="0.45">
      <c r="B38" s="123" t="s">
        <v>49</v>
      </c>
      <c r="C38" s="123"/>
      <c r="D38" s="123"/>
      <c r="E38" s="56"/>
      <c r="F38" s="61">
        <f>IF((F36+F34)&lt;F33,F33-F34-F36,0)</f>
        <v>0</v>
      </c>
      <c r="L38" s="57"/>
      <c r="M38" s="58"/>
      <c r="N38" s="58"/>
      <c r="O38" s="58"/>
      <c r="P38" s="58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  <c r="AU38" s="22"/>
      <c r="AV38" s="22"/>
      <c r="AW38" s="22"/>
      <c r="AX38" s="22"/>
      <c r="AY38" s="22"/>
      <c r="AZ38" s="22"/>
      <c r="BA38" s="22"/>
      <c r="BB38" s="22"/>
      <c r="BC38" s="22"/>
      <c r="BD38" s="22"/>
      <c r="BE38" s="22"/>
      <c r="BF38" s="22"/>
      <c r="BG38" s="22"/>
      <c r="BH38" s="22"/>
      <c r="BI38" s="22"/>
      <c r="BJ38" s="22"/>
      <c r="BK38" s="22"/>
      <c r="BL38" s="22"/>
      <c r="BM38" s="22"/>
      <c r="BN38" s="22"/>
      <c r="BO38" s="22"/>
      <c r="BP38" s="22"/>
      <c r="BQ38" s="22"/>
      <c r="BR38" s="22"/>
      <c r="BS38" s="22"/>
      <c r="BT38" s="22"/>
      <c r="BU38" s="22"/>
      <c r="BV38" s="22"/>
    </row>
    <row r="39" spans="1:74" s="54" customFormat="1" ht="31.25" customHeight="1" x14ac:dyDescent="0.45">
      <c r="B39" s="123" t="s">
        <v>63</v>
      </c>
      <c r="C39" s="123"/>
      <c r="D39" s="123"/>
      <c r="E39" s="56"/>
      <c r="F39" s="61">
        <f>IF(F38&gt;0,F38,0)</f>
        <v>0</v>
      </c>
      <c r="L39" s="57"/>
      <c r="M39" s="58"/>
      <c r="N39" s="58"/>
      <c r="O39" s="58"/>
      <c r="P39" s="58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  <c r="AU39" s="22"/>
      <c r="AV39" s="22"/>
      <c r="AW39" s="22"/>
      <c r="AX39" s="22"/>
      <c r="AY39" s="22"/>
      <c r="AZ39" s="22"/>
      <c r="BA39" s="22"/>
      <c r="BB39" s="22"/>
      <c r="BC39" s="22"/>
      <c r="BD39" s="22"/>
      <c r="BE39" s="22"/>
      <c r="BF39" s="22"/>
      <c r="BG39" s="22"/>
      <c r="BH39" s="22"/>
      <c r="BI39" s="22"/>
      <c r="BJ39" s="22"/>
      <c r="BK39" s="22"/>
      <c r="BL39" s="22"/>
      <c r="BM39" s="22"/>
      <c r="BN39" s="22"/>
      <c r="BO39" s="22"/>
      <c r="BP39" s="22"/>
      <c r="BQ39" s="22"/>
      <c r="BR39" s="22"/>
      <c r="BS39" s="22"/>
      <c r="BT39" s="22"/>
      <c r="BU39" s="22"/>
      <c r="BV39" s="22"/>
    </row>
    <row r="40" spans="1:74" s="54" customFormat="1" ht="31.25" customHeight="1" x14ac:dyDescent="0.45">
      <c r="B40" s="126" t="s">
        <v>64</v>
      </c>
      <c r="C40" s="126"/>
      <c r="D40" s="126"/>
      <c r="E40" s="65"/>
      <c r="F40" s="66">
        <f>IF(F39&gt;=Q18,Q18,F39)</f>
        <v>0</v>
      </c>
      <c r="L40" s="57"/>
      <c r="M40" s="58"/>
      <c r="N40" s="58"/>
      <c r="O40" s="58"/>
      <c r="P40" s="58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22"/>
      <c r="BL40" s="22"/>
      <c r="BM40" s="22"/>
      <c r="BN40" s="22"/>
      <c r="BO40" s="22"/>
      <c r="BP40" s="22"/>
      <c r="BQ40" s="22"/>
      <c r="BR40" s="22"/>
      <c r="BS40" s="22"/>
      <c r="BT40" s="22"/>
      <c r="BU40" s="22"/>
      <c r="BV40" s="22"/>
    </row>
    <row r="41" spans="1:74" s="54" customFormat="1" ht="50.75" customHeight="1" x14ac:dyDescent="0.45">
      <c r="B41" s="126" t="s">
        <v>53</v>
      </c>
      <c r="C41" s="126"/>
      <c r="D41" s="126"/>
      <c r="E41" s="65"/>
      <c r="F41" s="66">
        <f>IF(F38&gt;0,Q18-F38,Q18)</f>
        <v>1080000</v>
      </c>
      <c r="G41" s="127" t="str">
        <f>IF(F41&gt;0,Segéd!B16,Segéd!B17)</f>
        <v>A pár férfi tagjának maradt még olyan SZJA-ja, amit felhasználhatnak adójóváírásokra, ha az adóoptimalizálást úgy csinálják meg, hogy először az édesanya veszi igénybe az SZJA-ja, majd a járuléka terhére a családi kedvezményt, ezt követően adja át a párjának, amennyiben maradt még.</v>
      </c>
      <c r="H41" s="127"/>
      <c r="I41" s="127"/>
      <c r="J41" s="127"/>
      <c r="K41" s="127"/>
      <c r="L41" s="127"/>
      <c r="M41" s="127"/>
      <c r="N41" s="127"/>
      <c r="O41" s="127"/>
      <c r="P41" s="127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  <c r="AU41" s="22"/>
      <c r="AV41" s="22"/>
      <c r="AW41" s="22"/>
      <c r="AX41" s="22"/>
      <c r="AY41" s="22"/>
      <c r="AZ41" s="22"/>
      <c r="BA41" s="22"/>
      <c r="BB41" s="22"/>
      <c r="BC41" s="22"/>
      <c r="BD41" s="22"/>
      <c r="BE41" s="22"/>
      <c r="BF41" s="22"/>
      <c r="BG41" s="22"/>
      <c r="BH41" s="22"/>
      <c r="BI41" s="22"/>
      <c r="BJ41" s="22"/>
      <c r="BK41" s="22"/>
      <c r="BL41" s="22"/>
      <c r="BM41" s="22"/>
      <c r="BN41" s="22"/>
      <c r="BO41" s="22"/>
      <c r="BP41" s="22"/>
      <c r="BQ41" s="22"/>
      <c r="BR41" s="22"/>
      <c r="BS41" s="22"/>
      <c r="BT41" s="22"/>
      <c r="BU41" s="22"/>
      <c r="BV41" s="22"/>
    </row>
    <row r="42" spans="1:74" s="54" customFormat="1" ht="31.5" customHeight="1" x14ac:dyDescent="0.45">
      <c r="B42" s="123" t="s">
        <v>66</v>
      </c>
      <c r="C42" s="123"/>
      <c r="D42" s="123"/>
      <c r="E42" s="68"/>
      <c r="F42" s="61">
        <f>F39-F40</f>
        <v>0</v>
      </c>
      <c r="G42" s="67"/>
      <c r="H42" s="67"/>
      <c r="I42" s="67"/>
      <c r="J42" s="67"/>
      <c r="K42" s="67"/>
      <c r="L42" s="67"/>
      <c r="M42" s="67"/>
      <c r="N42" s="67"/>
      <c r="O42" s="67"/>
      <c r="P42" s="67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  <c r="AU42" s="22"/>
      <c r="AV42" s="22"/>
      <c r="AW42" s="22"/>
      <c r="AX42" s="22"/>
      <c r="AY42" s="22"/>
      <c r="AZ42" s="22"/>
      <c r="BA42" s="22"/>
      <c r="BB42" s="22"/>
      <c r="BC42" s="22"/>
      <c r="BD42" s="22"/>
      <c r="BE42" s="22"/>
      <c r="BF42" s="22"/>
      <c r="BG42" s="22"/>
      <c r="BH42" s="22"/>
      <c r="BI42" s="22"/>
      <c r="BJ42" s="22"/>
      <c r="BK42" s="22"/>
      <c r="BL42" s="22"/>
      <c r="BM42" s="22"/>
      <c r="BN42" s="22"/>
      <c r="BO42" s="22"/>
      <c r="BP42" s="22"/>
      <c r="BQ42" s="22"/>
      <c r="BR42" s="22"/>
      <c r="BS42" s="22"/>
      <c r="BT42" s="22"/>
      <c r="BU42" s="22"/>
      <c r="BV42" s="22"/>
    </row>
    <row r="43" spans="1:74" s="54" customFormat="1" x14ac:dyDescent="0.45">
      <c r="B43" s="126" t="s">
        <v>65</v>
      </c>
      <c r="C43" s="126"/>
      <c r="D43" s="126"/>
      <c r="E43" s="65"/>
      <c r="F43" s="66">
        <f>IF(F42&gt;=R18,R18,F42)</f>
        <v>0</v>
      </c>
      <c r="L43" s="57"/>
      <c r="M43" s="58"/>
      <c r="N43" s="58"/>
      <c r="O43" s="58"/>
      <c r="P43" s="58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  <c r="AU43" s="22"/>
      <c r="AV43" s="22"/>
      <c r="AW43" s="22"/>
      <c r="AX43" s="22"/>
      <c r="AY43" s="22"/>
      <c r="AZ43" s="22"/>
      <c r="BA43" s="22"/>
      <c r="BB43" s="22"/>
      <c r="BC43" s="22"/>
      <c r="BD43" s="22"/>
      <c r="BE43" s="22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</row>
    <row r="44" spans="1:74" s="54" customFormat="1" x14ac:dyDescent="0.45">
      <c r="B44" s="59"/>
      <c r="C44" s="69"/>
      <c r="D44" s="69"/>
      <c r="E44" s="68"/>
      <c r="F44" s="68"/>
      <c r="L44" s="57"/>
      <c r="M44" s="58"/>
      <c r="N44" s="58"/>
      <c r="O44" s="58"/>
      <c r="P44" s="58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  <c r="AU44" s="22"/>
      <c r="AV44" s="22"/>
      <c r="AW44" s="22"/>
      <c r="AX44" s="22"/>
      <c r="AY44" s="22"/>
      <c r="AZ44" s="22"/>
      <c r="BA44" s="22"/>
      <c r="BB44" s="22"/>
      <c r="BC44" s="22"/>
      <c r="BD44" s="22"/>
      <c r="BE44" s="22"/>
      <c r="BF44" s="22"/>
      <c r="BG44" s="22"/>
      <c r="BH44" s="22"/>
      <c r="BI44" s="22"/>
      <c r="BJ44" s="22"/>
      <c r="BK44" s="22"/>
      <c r="BL44" s="22"/>
      <c r="BM44" s="22"/>
      <c r="BN44" s="22"/>
      <c r="BO44" s="22"/>
      <c r="BP44" s="22"/>
      <c r="BQ44" s="22"/>
      <c r="BR44" s="22"/>
      <c r="BS44" s="22"/>
      <c r="BT44" s="22"/>
      <c r="BU44" s="22"/>
      <c r="BV44" s="22"/>
    </row>
    <row r="45" spans="1:74" s="54" customFormat="1" x14ac:dyDescent="0.45">
      <c r="B45" s="125" t="s">
        <v>68</v>
      </c>
      <c r="C45" s="125"/>
      <c r="D45" s="125"/>
      <c r="E45" s="125"/>
      <c r="F45" s="125"/>
      <c r="G45" s="125"/>
      <c r="H45" s="125"/>
      <c r="I45" s="125"/>
      <c r="J45" s="125"/>
      <c r="K45" s="125"/>
      <c r="L45" s="125"/>
      <c r="M45" s="125"/>
      <c r="N45" s="125"/>
      <c r="O45" s="58"/>
      <c r="P45" s="58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  <c r="AU45" s="22"/>
      <c r="AV45" s="22"/>
      <c r="AW45" s="22"/>
      <c r="AX45" s="22"/>
      <c r="AY45" s="22"/>
      <c r="AZ45" s="22"/>
      <c r="BA45" s="22"/>
      <c r="BB45" s="22"/>
      <c r="BC45" s="22"/>
      <c r="BD45" s="22"/>
      <c r="BE45" s="22"/>
      <c r="BF45" s="22"/>
      <c r="BG45" s="22"/>
      <c r="BH45" s="22"/>
      <c r="BI45" s="22"/>
      <c r="BJ45" s="22"/>
      <c r="BK45" s="22"/>
      <c r="BL45" s="22"/>
      <c r="BM45" s="22"/>
      <c r="BN45" s="22"/>
      <c r="BO45" s="22"/>
      <c r="BP45" s="22"/>
      <c r="BQ45" s="22"/>
      <c r="BR45" s="22"/>
      <c r="BS45" s="22"/>
      <c r="BT45" s="22"/>
      <c r="BU45" s="22"/>
      <c r="BV45" s="22"/>
    </row>
    <row r="46" spans="1:74" s="54" customFormat="1" x14ac:dyDescent="0.45">
      <c r="B46" s="125"/>
      <c r="C46" s="125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58"/>
      <c r="P46" s="58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  <c r="AU46" s="22"/>
      <c r="AV46" s="22"/>
      <c r="AW46" s="22"/>
      <c r="AX46" s="22"/>
      <c r="AY46" s="22"/>
      <c r="AZ46" s="22"/>
      <c r="BA46" s="22"/>
      <c r="BB46" s="22"/>
      <c r="BC46" s="22"/>
      <c r="BD46" s="22"/>
      <c r="BE46" s="22"/>
      <c r="BF46" s="22"/>
      <c r="BG46" s="22"/>
      <c r="BH46" s="22"/>
      <c r="BI46" s="22"/>
      <c r="BJ46" s="22"/>
      <c r="BK46" s="22"/>
      <c r="BL46" s="22"/>
      <c r="BM46" s="22"/>
      <c r="BN46" s="22"/>
      <c r="BO46" s="22"/>
      <c r="BP46" s="22"/>
      <c r="BQ46" s="22"/>
      <c r="BR46" s="22"/>
      <c r="BS46" s="22"/>
      <c r="BT46" s="22"/>
      <c r="BU46" s="22"/>
      <c r="BV46" s="22"/>
    </row>
    <row r="47" spans="1:74" s="54" customFormat="1" x14ac:dyDescent="0.45">
      <c r="B47" s="125"/>
      <c r="C47" s="125"/>
      <c r="D47" s="125"/>
      <c r="E47" s="125"/>
      <c r="F47" s="125"/>
      <c r="G47" s="125"/>
      <c r="H47" s="125"/>
      <c r="I47" s="125"/>
      <c r="J47" s="125"/>
      <c r="K47" s="125"/>
      <c r="L47" s="125"/>
      <c r="M47" s="125"/>
      <c r="N47" s="125"/>
      <c r="O47" s="58"/>
      <c r="P47" s="58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  <c r="AU47" s="22"/>
      <c r="AV47" s="22"/>
      <c r="AW47" s="22"/>
      <c r="AX47" s="22"/>
      <c r="AY47" s="22"/>
      <c r="AZ47" s="22"/>
      <c r="BA47" s="22"/>
      <c r="BB47" s="22"/>
      <c r="BC47" s="22"/>
      <c r="BD47" s="22"/>
      <c r="BE47" s="22"/>
      <c r="BF47" s="22"/>
      <c r="BG47" s="22"/>
      <c r="BH47" s="22"/>
      <c r="BI47" s="22"/>
      <c r="BJ47" s="22"/>
      <c r="BK47" s="22"/>
      <c r="BL47" s="22"/>
      <c r="BM47" s="22"/>
      <c r="BN47" s="22"/>
      <c r="BO47" s="22"/>
      <c r="BP47" s="22"/>
      <c r="BQ47" s="22"/>
      <c r="BR47" s="22"/>
      <c r="BS47" s="22"/>
      <c r="BT47" s="22"/>
      <c r="BU47" s="22"/>
      <c r="BV47" s="22"/>
    </row>
    <row r="48" spans="1:74" s="54" customFormat="1" x14ac:dyDescent="0.45">
      <c r="B48" s="125"/>
      <c r="C48" s="125"/>
      <c r="D48" s="125"/>
      <c r="E48" s="125"/>
      <c r="F48" s="125"/>
      <c r="G48" s="125"/>
      <c r="H48" s="125"/>
      <c r="I48" s="125"/>
      <c r="J48" s="125"/>
      <c r="K48" s="125"/>
      <c r="L48" s="125"/>
      <c r="M48" s="125"/>
      <c r="N48" s="125"/>
      <c r="O48" s="58"/>
      <c r="P48" s="58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  <c r="AU48" s="22"/>
      <c r="AV48" s="22"/>
      <c r="AW48" s="22"/>
      <c r="AX48" s="22"/>
      <c r="AY48" s="22"/>
      <c r="AZ48" s="22"/>
      <c r="BA48" s="22"/>
      <c r="BB48" s="22"/>
      <c r="BC48" s="22"/>
      <c r="BD48" s="22"/>
      <c r="BE48" s="22"/>
      <c r="BF48" s="22"/>
      <c r="BG48" s="22"/>
      <c r="BH48" s="22"/>
      <c r="BI48" s="22"/>
      <c r="BJ48" s="22"/>
      <c r="BK48" s="22"/>
      <c r="BL48" s="22"/>
      <c r="BM48" s="22"/>
      <c r="BN48" s="22"/>
      <c r="BO48" s="22"/>
      <c r="BP48" s="22"/>
      <c r="BQ48" s="22"/>
      <c r="BR48" s="22"/>
      <c r="BS48" s="22"/>
      <c r="BT48" s="22"/>
      <c r="BU48" s="22"/>
      <c r="BV48" s="22"/>
    </row>
    <row r="49" spans="2:16" s="22" customFormat="1" hidden="1" x14ac:dyDescent="0.45">
      <c r="B49" s="70"/>
      <c r="E49" s="71"/>
      <c r="F49" s="71"/>
      <c r="L49" s="70"/>
      <c r="M49" s="72"/>
      <c r="N49" s="72"/>
      <c r="O49" s="72"/>
      <c r="P49" s="72"/>
    </row>
    <row r="50" spans="2:16" s="22" customFormat="1" hidden="1" x14ac:dyDescent="0.45">
      <c r="B50" s="70"/>
      <c r="E50" s="71"/>
      <c r="F50" s="71"/>
      <c r="L50" s="70"/>
      <c r="M50" s="72"/>
      <c r="N50" s="72"/>
      <c r="O50" s="72"/>
      <c r="P50" s="72"/>
    </row>
    <row r="51" spans="2:16" s="22" customFormat="1" hidden="1" x14ac:dyDescent="0.45">
      <c r="B51" s="70"/>
      <c r="E51" s="71"/>
      <c r="F51" s="71"/>
      <c r="L51" s="70"/>
      <c r="M51" s="72"/>
      <c r="N51" s="72"/>
      <c r="O51" s="72"/>
      <c r="P51" s="72"/>
    </row>
    <row r="52" spans="2:16" s="22" customFormat="1" hidden="1" x14ac:dyDescent="0.45">
      <c r="B52" s="70"/>
      <c r="E52" s="71"/>
      <c r="F52" s="71"/>
      <c r="L52" s="70"/>
      <c r="M52" s="72"/>
      <c r="N52" s="72"/>
      <c r="O52" s="72"/>
      <c r="P52" s="72"/>
    </row>
    <row r="53" spans="2:16" s="22" customFormat="1" hidden="1" x14ac:dyDescent="0.45">
      <c r="B53" s="70"/>
      <c r="E53" s="71"/>
      <c r="F53" s="71"/>
      <c r="L53" s="70"/>
      <c r="M53" s="72"/>
      <c r="N53" s="72"/>
      <c r="O53" s="72"/>
      <c r="P53" s="72"/>
    </row>
    <row r="54" spans="2:16" s="22" customFormat="1" hidden="1" x14ac:dyDescent="0.45">
      <c r="B54" s="70"/>
      <c r="E54" s="71"/>
      <c r="F54" s="71"/>
      <c r="L54" s="70"/>
      <c r="M54" s="72"/>
      <c r="N54" s="72"/>
      <c r="O54" s="72"/>
      <c r="P54" s="72"/>
    </row>
    <row r="55" spans="2:16" s="22" customFormat="1" hidden="1" x14ac:dyDescent="0.45">
      <c r="B55" s="70"/>
      <c r="E55" s="71"/>
      <c r="F55" s="71"/>
      <c r="L55" s="70"/>
      <c r="M55" s="72"/>
      <c r="N55" s="72"/>
      <c r="O55" s="72"/>
      <c r="P55" s="72"/>
    </row>
    <row r="56" spans="2:16" s="22" customFormat="1" hidden="1" x14ac:dyDescent="0.45">
      <c r="B56" s="70"/>
      <c r="E56" s="71"/>
      <c r="F56" s="71"/>
      <c r="L56" s="70"/>
      <c r="M56" s="72"/>
      <c r="N56" s="72"/>
      <c r="O56" s="72"/>
      <c r="P56" s="72"/>
    </row>
    <row r="57" spans="2:16" s="22" customFormat="1" hidden="1" x14ac:dyDescent="0.45">
      <c r="B57" s="70"/>
      <c r="E57" s="71"/>
      <c r="F57" s="71"/>
      <c r="L57" s="70"/>
      <c r="M57" s="72"/>
      <c r="N57" s="72"/>
      <c r="O57" s="72"/>
      <c r="P57" s="72"/>
    </row>
    <row r="58" spans="2:16" s="22" customFormat="1" hidden="1" x14ac:dyDescent="0.45">
      <c r="B58" s="70"/>
      <c r="E58" s="71"/>
      <c r="F58" s="71"/>
      <c r="L58" s="70"/>
      <c r="M58" s="72"/>
      <c r="N58" s="72"/>
      <c r="O58" s="72"/>
      <c r="P58" s="72"/>
    </row>
    <row r="59" spans="2:16" s="22" customFormat="1" hidden="1" x14ac:dyDescent="0.45">
      <c r="B59" s="70"/>
      <c r="E59" s="71"/>
      <c r="F59" s="71"/>
      <c r="L59" s="70"/>
      <c r="M59" s="72"/>
      <c r="N59" s="72"/>
      <c r="O59" s="72"/>
      <c r="P59" s="72"/>
    </row>
    <row r="60" spans="2:16" s="22" customFormat="1" hidden="1" x14ac:dyDescent="0.45">
      <c r="B60" s="70"/>
      <c r="E60" s="71"/>
      <c r="F60" s="71"/>
      <c r="L60" s="70"/>
      <c r="M60" s="72"/>
      <c r="N60" s="72"/>
      <c r="O60" s="72"/>
      <c r="P60" s="72"/>
    </row>
    <row r="61" spans="2:16" s="22" customFormat="1" hidden="1" x14ac:dyDescent="0.45">
      <c r="B61" s="70"/>
      <c r="E61" s="71"/>
      <c r="F61" s="71"/>
      <c r="L61" s="70"/>
      <c r="M61" s="72"/>
      <c r="N61" s="72"/>
      <c r="O61" s="72"/>
      <c r="P61" s="72"/>
    </row>
    <row r="62" spans="2:16" s="22" customFormat="1" hidden="1" x14ac:dyDescent="0.45">
      <c r="B62" s="70"/>
      <c r="E62" s="71"/>
      <c r="F62" s="71"/>
      <c r="L62" s="70"/>
      <c r="M62" s="72"/>
      <c r="N62" s="72"/>
      <c r="O62" s="72"/>
      <c r="P62" s="72"/>
    </row>
    <row r="63" spans="2:16" s="22" customFormat="1" hidden="1" x14ac:dyDescent="0.45">
      <c r="B63" s="70"/>
      <c r="E63" s="71"/>
      <c r="F63" s="71"/>
      <c r="L63" s="70"/>
      <c r="M63" s="72"/>
      <c r="N63" s="72"/>
      <c r="O63" s="72"/>
      <c r="P63" s="72"/>
    </row>
    <row r="64" spans="2:16" s="22" customFormat="1" hidden="1" x14ac:dyDescent="0.45">
      <c r="B64" s="70"/>
      <c r="E64" s="71"/>
      <c r="F64" s="71"/>
      <c r="L64" s="70"/>
      <c r="M64" s="72"/>
      <c r="N64" s="72"/>
      <c r="O64" s="72"/>
      <c r="P64" s="72"/>
    </row>
    <row r="65" spans="2:16" s="22" customFormat="1" hidden="1" x14ac:dyDescent="0.45">
      <c r="B65" s="70"/>
      <c r="E65" s="71"/>
      <c r="F65" s="71"/>
      <c r="L65" s="70"/>
      <c r="M65" s="72"/>
      <c r="N65" s="72"/>
      <c r="O65" s="72"/>
      <c r="P65" s="72"/>
    </row>
    <row r="66" spans="2:16" s="22" customFormat="1" hidden="1" x14ac:dyDescent="0.45">
      <c r="B66" s="70"/>
      <c r="E66" s="71"/>
      <c r="F66" s="71"/>
      <c r="L66" s="70"/>
      <c r="M66" s="72"/>
      <c r="N66" s="72"/>
      <c r="O66" s="72"/>
      <c r="P66" s="72"/>
    </row>
    <row r="67" spans="2:16" s="22" customFormat="1" hidden="1" x14ac:dyDescent="0.45">
      <c r="B67" s="70"/>
      <c r="E67" s="71"/>
      <c r="F67" s="71"/>
      <c r="L67" s="70"/>
      <c r="M67" s="72"/>
      <c r="N67" s="72"/>
      <c r="O67" s="72"/>
      <c r="P67" s="72"/>
    </row>
    <row r="68" spans="2:16" s="22" customFormat="1" hidden="1" x14ac:dyDescent="0.45">
      <c r="B68" s="70"/>
      <c r="E68" s="71"/>
      <c r="F68" s="71"/>
      <c r="L68" s="70"/>
      <c r="M68" s="72"/>
      <c r="N68" s="72"/>
      <c r="O68" s="72"/>
      <c r="P68" s="72"/>
    </row>
    <row r="69" spans="2:16" s="22" customFormat="1" hidden="1" x14ac:dyDescent="0.45">
      <c r="B69" s="70"/>
      <c r="E69" s="71"/>
      <c r="F69" s="71"/>
      <c r="L69" s="70"/>
      <c r="M69" s="72"/>
      <c r="N69" s="72"/>
      <c r="O69" s="72"/>
      <c r="P69" s="72"/>
    </row>
    <row r="70" spans="2:16" s="22" customFormat="1" hidden="1" x14ac:dyDescent="0.45">
      <c r="B70" s="70"/>
      <c r="E70" s="71"/>
      <c r="F70" s="71"/>
      <c r="L70" s="70"/>
      <c r="M70" s="72"/>
      <c r="N70" s="72"/>
      <c r="O70" s="72"/>
      <c r="P70" s="72"/>
    </row>
    <row r="71" spans="2:16" s="22" customFormat="1" hidden="1" x14ac:dyDescent="0.45">
      <c r="B71" s="70"/>
      <c r="E71" s="71"/>
      <c r="F71" s="71"/>
      <c r="L71" s="70"/>
      <c r="M71" s="72"/>
      <c r="N71" s="72"/>
      <c r="O71" s="72"/>
      <c r="P71" s="72"/>
    </row>
    <row r="72" spans="2:16" s="22" customFormat="1" hidden="1" x14ac:dyDescent="0.45">
      <c r="B72" s="70"/>
      <c r="E72" s="71"/>
      <c r="F72" s="71"/>
      <c r="L72" s="70"/>
      <c r="M72" s="72"/>
      <c r="N72" s="72"/>
      <c r="O72" s="72"/>
      <c r="P72" s="72"/>
    </row>
    <row r="73" spans="2:16" s="22" customFormat="1" hidden="1" x14ac:dyDescent="0.45">
      <c r="B73" s="70"/>
      <c r="E73" s="71"/>
      <c r="F73" s="71"/>
      <c r="L73" s="70"/>
      <c r="M73" s="72"/>
      <c r="N73" s="72"/>
      <c r="O73" s="72"/>
      <c r="P73" s="72"/>
    </row>
    <row r="74" spans="2:16" s="22" customFormat="1" hidden="1" x14ac:dyDescent="0.45">
      <c r="B74" s="70"/>
      <c r="E74" s="71"/>
      <c r="F74" s="71"/>
      <c r="L74" s="70"/>
      <c r="M74" s="72"/>
      <c r="N74" s="72"/>
      <c r="O74" s="72"/>
      <c r="P74" s="72"/>
    </row>
    <row r="75" spans="2:16" s="22" customFormat="1" hidden="1" x14ac:dyDescent="0.45">
      <c r="B75" s="70"/>
      <c r="E75" s="71"/>
      <c r="F75" s="71"/>
      <c r="L75" s="70"/>
      <c r="M75" s="72"/>
      <c r="N75" s="72"/>
      <c r="O75" s="72"/>
      <c r="P75" s="72"/>
    </row>
    <row r="76" spans="2:16" s="22" customFormat="1" hidden="1" x14ac:dyDescent="0.45">
      <c r="B76" s="70"/>
      <c r="E76" s="71"/>
      <c r="F76" s="71"/>
      <c r="L76" s="70"/>
      <c r="M76" s="72"/>
      <c r="N76" s="72"/>
      <c r="O76" s="72"/>
      <c r="P76" s="72"/>
    </row>
    <row r="77" spans="2:16" s="22" customFormat="1" hidden="1" x14ac:dyDescent="0.45">
      <c r="B77" s="70"/>
      <c r="E77" s="71"/>
      <c r="F77" s="71"/>
      <c r="L77" s="70"/>
      <c r="M77" s="72"/>
      <c r="N77" s="72"/>
      <c r="O77" s="72"/>
      <c r="P77" s="72"/>
    </row>
    <row r="78" spans="2:16" s="22" customFormat="1" hidden="1" x14ac:dyDescent="0.45">
      <c r="B78" s="70"/>
      <c r="E78" s="71"/>
      <c r="F78" s="71"/>
      <c r="L78" s="70"/>
      <c r="M78" s="72"/>
      <c r="N78" s="72"/>
      <c r="O78" s="72"/>
      <c r="P78" s="72"/>
    </row>
    <row r="79" spans="2:16" s="22" customFormat="1" hidden="1" x14ac:dyDescent="0.45">
      <c r="B79" s="70"/>
      <c r="E79" s="71"/>
      <c r="F79" s="71"/>
      <c r="L79" s="70"/>
      <c r="M79" s="72"/>
      <c r="N79" s="72"/>
      <c r="O79" s="72"/>
      <c r="P79" s="72"/>
    </row>
    <row r="80" spans="2:16" s="22" customFormat="1" hidden="1" x14ac:dyDescent="0.45">
      <c r="B80" s="70"/>
      <c r="E80" s="71"/>
      <c r="F80" s="71"/>
      <c r="L80" s="70"/>
      <c r="M80" s="72"/>
      <c r="N80" s="72"/>
      <c r="O80" s="72"/>
      <c r="P80" s="72"/>
    </row>
    <row r="81" spans="2:16" s="22" customFormat="1" hidden="1" x14ac:dyDescent="0.45">
      <c r="B81" s="70"/>
      <c r="E81" s="71"/>
      <c r="F81" s="71"/>
      <c r="L81" s="70"/>
      <c r="M81" s="72"/>
      <c r="N81" s="72"/>
      <c r="O81" s="72"/>
      <c r="P81" s="72"/>
    </row>
    <row r="82" spans="2:16" s="22" customFormat="1" hidden="1" x14ac:dyDescent="0.45">
      <c r="B82" s="70"/>
      <c r="E82" s="71"/>
      <c r="F82" s="71"/>
      <c r="L82" s="70"/>
      <c r="M82" s="72"/>
      <c r="N82" s="72"/>
      <c r="O82" s="72"/>
      <c r="P82" s="72"/>
    </row>
    <row r="83" spans="2:16" s="22" customFormat="1" hidden="1" x14ac:dyDescent="0.45">
      <c r="B83" s="70"/>
      <c r="E83" s="71"/>
      <c r="F83" s="71"/>
      <c r="L83" s="70"/>
      <c r="M83" s="72"/>
      <c r="N83" s="72"/>
      <c r="O83" s="72"/>
      <c r="P83" s="72"/>
    </row>
    <row r="84" spans="2:16" s="22" customFormat="1" hidden="1" x14ac:dyDescent="0.45">
      <c r="B84" s="70"/>
      <c r="E84" s="71"/>
      <c r="F84" s="71"/>
      <c r="L84" s="70"/>
      <c r="M84" s="72"/>
      <c r="N84" s="72"/>
      <c r="O84" s="72"/>
      <c r="P84" s="72"/>
    </row>
    <row r="85" spans="2:16" s="22" customFormat="1" hidden="1" x14ac:dyDescent="0.45">
      <c r="B85" s="70"/>
      <c r="E85" s="71"/>
      <c r="F85" s="71"/>
      <c r="L85" s="70"/>
      <c r="M85" s="72"/>
      <c r="N85" s="72"/>
      <c r="O85" s="72"/>
      <c r="P85" s="72"/>
    </row>
    <row r="86" spans="2:16" s="22" customFormat="1" hidden="1" x14ac:dyDescent="0.45">
      <c r="B86" s="70"/>
      <c r="E86" s="71"/>
      <c r="F86" s="71"/>
      <c r="L86" s="70"/>
      <c r="M86" s="72"/>
      <c r="N86" s="72"/>
      <c r="O86" s="72"/>
      <c r="P86" s="72"/>
    </row>
    <row r="87" spans="2:16" s="22" customFormat="1" hidden="1" x14ac:dyDescent="0.45">
      <c r="B87" s="70"/>
      <c r="E87" s="71"/>
      <c r="F87" s="71"/>
      <c r="L87" s="70"/>
      <c r="M87" s="72"/>
      <c r="N87" s="72"/>
      <c r="O87" s="72"/>
      <c r="P87" s="72"/>
    </row>
    <row r="88" spans="2:16" s="22" customFormat="1" hidden="1" x14ac:dyDescent="0.45">
      <c r="B88" s="70"/>
      <c r="E88" s="71"/>
      <c r="F88" s="71"/>
      <c r="L88" s="70"/>
      <c r="M88" s="72"/>
      <c r="N88" s="72"/>
      <c r="O88" s="72"/>
      <c r="P88" s="72"/>
    </row>
    <row r="89" spans="2:16" s="22" customFormat="1" hidden="1" x14ac:dyDescent="0.45">
      <c r="B89" s="70"/>
      <c r="E89" s="71"/>
      <c r="F89" s="71"/>
      <c r="L89" s="70"/>
      <c r="M89" s="72"/>
      <c r="N89" s="72"/>
      <c r="O89" s="72"/>
      <c r="P89" s="72"/>
    </row>
    <row r="90" spans="2:16" s="22" customFormat="1" hidden="1" x14ac:dyDescent="0.45">
      <c r="B90" s="70"/>
      <c r="E90" s="71"/>
      <c r="F90" s="71"/>
      <c r="L90" s="70"/>
      <c r="M90" s="72"/>
      <c r="N90" s="72"/>
      <c r="O90" s="72"/>
      <c r="P90" s="72"/>
    </row>
    <row r="91" spans="2:16" s="22" customFormat="1" hidden="1" x14ac:dyDescent="0.45">
      <c r="B91" s="70"/>
      <c r="E91" s="71"/>
      <c r="F91" s="71"/>
      <c r="L91" s="70"/>
      <c r="M91" s="72"/>
      <c r="N91" s="72"/>
      <c r="O91" s="72"/>
      <c r="P91" s="72"/>
    </row>
    <row r="92" spans="2:16" s="22" customFormat="1" hidden="1" x14ac:dyDescent="0.45">
      <c r="B92" s="70"/>
      <c r="E92" s="71"/>
      <c r="F92" s="71"/>
      <c r="L92" s="70"/>
      <c r="M92" s="72"/>
      <c r="N92" s="72"/>
      <c r="O92" s="72"/>
      <c r="P92" s="72"/>
    </row>
    <row r="93" spans="2:16" s="22" customFormat="1" hidden="1" x14ac:dyDescent="0.45">
      <c r="B93" s="70"/>
      <c r="E93" s="71"/>
      <c r="F93" s="71"/>
      <c r="L93" s="70"/>
      <c r="M93" s="72"/>
      <c r="N93" s="72"/>
      <c r="O93" s="72"/>
      <c r="P93" s="72"/>
    </row>
    <row r="94" spans="2:16" s="22" customFormat="1" hidden="1" x14ac:dyDescent="0.45">
      <c r="B94" s="70"/>
      <c r="E94" s="71"/>
      <c r="F94" s="71"/>
      <c r="L94" s="70"/>
      <c r="M94" s="72"/>
      <c r="N94" s="72"/>
      <c r="O94" s="72"/>
      <c r="P94" s="72"/>
    </row>
    <row r="95" spans="2:16" s="22" customFormat="1" hidden="1" x14ac:dyDescent="0.45">
      <c r="B95" s="70"/>
      <c r="E95" s="71"/>
      <c r="F95" s="71"/>
      <c r="L95" s="70"/>
      <c r="M95" s="72"/>
      <c r="N95" s="72"/>
      <c r="O95" s="72"/>
      <c r="P95" s="72"/>
    </row>
    <row r="96" spans="2:16" s="22" customFormat="1" hidden="1" x14ac:dyDescent="0.45">
      <c r="B96" s="70"/>
      <c r="E96" s="71"/>
      <c r="F96" s="71"/>
      <c r="L96" s="70"/>
      <c r="M96" s="72"/>
      <c r="N96" s="72"/>
      <c r="O96" s="72"/>
      <c r="P96" s="72"/>
    </row>
    <row r="97" spans="2:16" s="22" customFormat="1" hidden="1" x14ac:dyDescent="0.45">
      <c r="B97" s="70"/>
      <c r="E97" s="71"/>
      <c r="F97" s="71"/>
      <c r="L97" s="70"/>
      <c r="M97" s="72"/>
      <c r="N97" s="72"/>
      <c r="O97" s="72"/>
      <c r="P97" s="72"/>
    </row>
    <row r="98" spans="2:16" s="22" customFormat="1" hidden="1" x14ac:dyDescent="0.45">
      <c r="B98" s="70"/>
      <c r="E98" s="71"/>
      <c r="F98" s="71"/>
      <c r="L98" s="70"/>
      <c r="M98" s="72"/>
      <c r="N98" s="72"/>
      <c r="O98" s="72"/>
      <c r="P98" s="72"/>
    </row>
    <row r="99" spans="2:16" s="22" customFormat="1" hidden="1" x14ac:dyDescent="0.45">
      <c r="B99" s="70"/>
      <c r="E99" s="71"/>
      <c r="F99" s="71"/>
      <c r="L99" s="70"/>
      <c r="M99" s="72"/>
      <c r="N99" s="72"/>
      <c r="O99" s="72"/>
      <c r="P99" s="72"/>
    </row>
    <row r="100" spans="2:16" s="22" customFormat="1" hidden="1" x14ac:dyDescent="0.45">
      <c r="B100" s="70"/>
      <c r="E100" s="71"/>
      <c r="F100" s="71"/>
      <c r="L100" s="70"/>
      <c r="M100" s="72"/>
      <c r="N100" s="72"/>
      <c r="O100" s="72"/>
      <c r="P100" s="72"/>
    </row>
    <row r="101" spans="2:16" s="22" customFormat="1" hidden="1" x14ac:dyDescent="0.45">
      <c r="B101" s="70"/>
      <c r="E101" s="71"/>
      <c r="F101" s="71"/>
      <c r="L101" s="70"/>
      <c r="M101" s="72"/>
      <c r="N101" s="72"/>
      <c r="O101" s="72"/>
      <c r="P101" s="72"/>
    </row>
    <row r="102" spans="2:16" s="22" customFormat="1" hidden="1" x14ac:dyDescent="0.45">
      <c r="B102" s="70"/>
      <c r="E102" s="71"/>
      <c r="F102" s="71"/>
      <c r="L102" s="70"/>
      <c r="M102" s="72"/>
      <c r="N102" s="72"/>
      <c r="O102" s="72"/>
      <c r="P102" s="72"/>
    </row>
    <row r="103" spans="2:16" s="22" customFormat="1" hidden="1" x14ac:dyDescent="0.45">
      <c r="B103" s="70"/>
      <c r="E103" s="71"/>
      <c r="F103" s="71"/>
      <c r="L103" s="70"/>
      <c r="M103" s="72"/>
      <c r="N103" s="72"/>
      <c r="O103" s="72"/>
      <c r="P103" s="72"/>
    </row>
    <row r="104" spans="2:16" s="22" customFormat="1" hidden="1" x14ac:dyDescent="0.45">
      <c r="B104" s="70"/>
      <c r="E104" s="71"/>
      <c r="F104" s="71"/>
      <c r="L104" s="70"/>
      <c r="M104" s="72"/>
      <c r="N104" s="72"/>
      <c r="O104" s="72"/>
      <c r="P104" s="72"/>
    </row>
    <row r="105" spans="2:16" s="22" customFormat="1" hidden="1" x14ac:dyDescent="0.45">
      <c r="B105" s="70"/>
      <c r="E105" s="71"/>
      <c r="F105" s="71"/>
      <c r="L105" s="70"/>
      <c r="M105" s="72"/>
      <c r="N105" s="72"/>
      <c r="O105" s="72"/>
      <c r="P105" s="72"/>
    </row>
    <row r="106" spans="2:16" s="22" customFormat="1" hidden="1" x14ac:dyDescent="0.45">
      <c r="B106" s="70"/>
      <c r="E106" s="71"/>
      <c r="F106" s="71"/>
      <c r="L106" s="70"/>
      <c r="M106" s="72"/>
      <c r="N106" s="72"/>
      <c r="O106" s="72"/>
      <c r="P106" s="72"/>
    </row>
    <row r="107" spans="2:16" s="22" customFormat="1" hidden="1" x14ac:dyDescent="0.45">
      <c r="B107" s="70"/>
      <c r="E107" s="71"/>
      <c r="F107" s="71"/>
      <c r="L107" s="70"/>
      <c r="M107" s="72"/>
      <c r="N107" s="72"/>
      <c r="O107" s="72"/>
      <c r="P107" s="72"/>
    </row>
    <row r="108" spans="2:16" s="22" customFormat="1" hidden="1" x14ac:dyDescent="0.45">
      <c r="B108" s="70"/>
      <c r="E108" s="71"/>
      <c r="F108" s="71"/>
      <c r="L108" s="70"/>
      <c r="M108" s="72"/>
      <c r="N108" s="72"/>
      <c r="O108" s="72"/>
      <c r="P108" s="72"/>
    </row>
    <row r="109" spans="2:16" s="22" customFormat="1" hidden="1" x14ac:dyDescent="0.45">
      <c r="B109" s="70"/>
      <c r="E109" s="71"/>
      <c r="F109" s="71"/>
      <c r="L109" s="70"/>
      <c r="M109" s="72"/>
      <c r="N109" s="72"/>
      <c r="O109" s="72"/>
      <c r="P109" s="72"/>
    </row>
    <row r="110" spans="2:16" s="22" customFormat="1" hidden="1" x14ac:dyDescent="0.45">
      <c r="B110" s="70"/>
      <c r="E110" s="71"/>
      <c r="F110" s="71"/>
      <c r="L110" s="70"/>
      <c r="M110" s="72"/>
      <c r="N110" s="72"/>
      <c r="O110" s="72"/>
      <c r="P110" s="72"/>
    </row>
    <row r="111" spans="2:16" s="22" customFormat="1" hidden="1" x14ac:dyDescent="0.45">
      <c r="B111" s="70"/>
      <c r="E111" s="71"/>
      <c r="F111" s="71"/>
      <c r="L111" s="70"/>
      <c r="M111" s="72"/>
      <c r="N111" s="72"/>
      <c r="O111" s="72"/>
      <c r="P111" s="72"/>
    </row>
    <row r="112" spans="2:16" s="22" customFormat="1" hidden="1" x14ac:dyDescent="0.45">
      <c r="B112" s="70"/>
      <c r="E112" s="71"/>
      <c r="F112" s="71"/>
      <c r="L112" s="70"/>
      <c r="M112" s="72"/>
      <c r="N112" s="72"/>
      <c r="O112" s="72"/>
      <c r="P112" s="72"/>
    </row>
    <row r="113" spans="2:16" s="22" customFormat="1" hidden="1" x14ac:dyDescent="0.45">
      <c r="B113" s="70"/>
      <c r="E113" s="71"/>
      <c r="F113" s="71"/>
      <c r="L113" s="70"/>
      <c r="M113" s="72"/>
      <c r="N113" s="72"/>
      <c r="O113" s="72"/>
      <c r="P113" s="72"/>
    </row>
    <row r="114" spans="2:16" s="22" customFormat="1" hidden="1" x14ac:dyDescent="0.45">
      <c r="B114" s="70"/>
      <c r="E114" s="71"/>
      <c r="F114" s="71"/>
      <c r="L114" s="70"/>
      <c r="M114" s="72"/>
      <c r="N114" s="72"/>
      <c r="O114" s="72"/>
      <c r="P114" s="72"/>
    </row>
    <row r="115" spans="2:16" s="22" customFormat="1" hidden="1" x14ac:dyDescent="0.45">
      <c r="B115" s="70"/>
      <c r="E115" s="71"/>
      <c r="F115" s="71"/>
      <c r="L115" s="70"/>
      <c r="M115" s="72"/>
      <c r="N115" s="72"/>
      <c r="O115" s="72"/>
      <c r="P115" s="72"/>
    </row>
    <row r="116" spans="2:16" s="22" customFormat="1" hidden="1" x14ac:dyDescent="0.45">
      <c r="B116" s="70"/>
      <c r="E116" s="71"/>
      <c r="F116" s="71"/>
      <c r="L116" s="70"/>
      <c r="M116" s="72"/>
      <c r="N116" s="72"/>
      <c r="O116" s="72"/>
      <c r="P116" s="72"/>
    </row>
    <row r="117" spans="2:16" s="22" customFormat="1" hidden="1" x14ac:dyDescent="0.45">
      <c r="B117" s="70"/>
      <c r="E117" s="71"/>
      <c r="F117" s="71"/>
      <c r="L117" s="70"/>
      <c r="M117" s="72"/>
      <c r="N117" s="72"/>
      <c r="O117" s="72"/>
      <c r="P117" s="72"/>
    </row>
    <row r="118" spans="2:16" s="22" customFormat="1" hidden="1" x14ac:dyDescent="0.45">
      <c r="B118" s="70"/>
      <c r="E118" s="71"/>
      <c r="F118" s="71"/>
      <c r="L118" s="70"/>
      <c r="M118" s="72"/>
      <c r="N118" s="72"/>
      <c r="O118" s="72"/>
      <c r="P118" s="72"/>
    </row>
    <row r="119" spans="2:16" s="22" customFormat="1" hidden="1" x14ac:dyDescent="0.45">
      <c r="B119" s="70"/>
      <c r="E119" s="71"/>
      <c r="F119" s="71"/>
      <c r="L119" s="70"/>
      <c r="M119" s="72"/>
      <c r="N119" s="72"/>
      <c r="O119" s="72"/>
      <c r="P119" s="72"/>
    </row>
    <row r="120" spans="2:16" s="22" customFormat="1" hidden="1" x14ac:dyDescent="0.45">
      <c r="B120" s="70"/>
      <c r="E120" s="71"/>
      <c r="F120" s="71"/>
      <c r="L120" s="70"/>
      <c r="M120" s="72"/>
      <c r="N120" s="72"/>
      <c r="O120" s="72"/>
      <c r="P120" s="72"/>
    </row>
    <row r="121" spans="2:16" s="22" customFormat="1" hidden="1" x14ac:dyDescent="0.45">
      <c r="B121" s="70"/>
      <c r="E121" s="71"/>
      <c r="F121" s="71"/>
      <c r="L121" s="70"/>
      <c r="M121" s="72"/>
      <c r="N121" s="72"/>
      <c r="O121" s="72"/>
      <c r="P121" s="72"/>
    </row>
    <row r="122" spans="2:16" s="22" customFormat="1" hidden="1" x14ac:dyDescent="0.45">
      <c r="B122" s="70"/>
      <c r="E122" s="71"/>
      <c r="F122" s="71"/>
      <c r="L122" s="70"/>
      <c r="M122" s="72"/>
      <c r="N122" s="72"/>
      <c r="O122" s="72"/>
      <c r="P122" s="72"/>
    </row>
    <row r="123" spans="2:16" s="22" customFormat="1" hidden="1" x14ac:dyDescent="0.45">
      <c r="B123" s="70"/>
      <c r="E123" s="71"/>
      <c r="F123" s="71"/>
      <c r="L123" s="70"/>
      <c r="M123" s="72"/>
      <c r="N123" s="72"/>
      <c r="O123" s="72"/>
      <c r="P123" s="72"/>
    </row>
    <row r="124" spans="2:16" s="22" customFormat="1" hidden="1" x14ac:dyDescent="0.45">
      <c r="B124" s="70"/>
      <c r="E124" s="71"/>
      <c r="F124" s="71"/>
      <c r="L124" s="70"/>
      <c r="M124" s="72"/>
      <c r="N124" s="72"/>
      <c r="O124" s="72"/>
      <c r="P124" s="72"/>
    </row>
    <row r="125" spans="2:16" s="22" customFormat="1" hidden="1" x14ac:dyDescent="0.45">
      <c r="B125" s="70"/>
      <c r="E125" s="71"/>
      <c r="F125" s="71"/>
      <c r="L125" s="70"/>
      <c r="M125" s="72"/>
      <c r="N125" s="72"/>
      <c r="O125" s="72"/>
      <c r="P125" s="72"/>
    </row>
    <row r="126" spans="2:16" s="22" customFormat="1" hidden="1" x14ac:dyDescent="0.45">
      <c r="B126" s="70"/>
      <c r="E126" s="71"/>
      <c r="F126" s="71"/>
      <c r="L126" s="70"/>
      <c r="M126" s="72"/>
      <c r="N126" s="72"/>
      <c r="O126" s="72"/>
      <c r="P126" s="72"/>
    </row>
    <row r="127" spans="2:16" s="22" customFormat="1" hidden="1" x14ac:dyDescent="0.45">
      <c r="B127" s="70"/>
      <c r="E127" s="71"/>
      <c r="F127" s="71"/>
      <c r="L127" s="70"/>
      <c r="M127" s="72"/>
      <c r="N127" s="72"/>
      <c r="O127" s="72"/>
      <c r="P127" s="72"/>
    </row>
    <row r="128" spans="2:16" s="22" customFormat="1" hidden="1" x14ac:dyDescent="0.45">
      <c r="B128" s="70"/>
      <c r="E128" s="71"/>
      <c r="F128" s="71"/>
      <c r="L128" s="70"/>
      <c r="M128" s="72"/>
      <c r="N128" s="72"/>
      <c r="O128" s="72"/>
      <c r="P128" s="72"/>
    </row>
    <row r="129" spans="2:16" s="22" customFormat="1" hidden="1" x14ac:dyDescent="0.45">
      <c r="B129" s="70"/>
      <c r="E129" s="71"/>
      <c r="F129" s="71"/>
      <c r="L129" s="70"/>
      <c r="M129" s="72"/>
      <c r="N129" s="72"/>
      <c r="O129" s="72"/>
      <c r="P129" s="72"/>
    </row>
    <row r="130" spans="2:16" s="22" customFormat="1" hidden="1" x14ac:dyDescent="0.45">
      <c r="B130" s="70"/>
      <c r="E130" s="71"/>
      <c r="F130" s="71"/>
      <c r="L130" s="70"/>
      <c r="M130" s="72"/>
      <c r="N130" s="72"/>
      <c r="O130" s="72"/>
      <c r="P130" s="72"/>
    </row>
    <row r="131" spans="2:16" s="22" customFormat="1" hidden="1" x14ac:dyDescent="0.45">
      <c r="B131" s="70"/>
      <c r="E131" s="71"/>
      <c r="F131" s="71"/>
      <c r="L131" s="70"/>
      <c r="M131" s="72"/>
      <c r="N131" s="72"/>
      <c r="O131" s="72"/>
      <c r="P131" s="72"/>
    </row>
    <row r="132" spans="2:16" s="22" customFormat="1" hidden="1" x14ac:dyDescent="0.45">
      <c r="B132" s="70"/>
      <c r="E132" s="71"/>
      <c r="F132" s="71"/>
      <c r="L132" s="70"/>
      <c r="M132" s="72"/>
      <c r="N132" s="72"/>
      <c r="O132" s="72"/>
      <c r="P132" s="72"/>
    </row>
    <row r="133" spans="2:16" s="22" customFormat="1" hidden="1" x14ac:dyDescent="0.45">
      <c r="B133" s="70"/>
      <c r="E133" s="71"/>
      <c r="F133" s="71"/>
      <c r="L133" s="70"/>
      <c r="M133" s="72"/>
      <c r="N133" s="72"/>
      <c r="O133" s="72"/>
      <c r="P133" s="72"/>
    </row>
    <row r="134" spans="2:16" s="22" customFormat="1" hidden="1" x14ac:dyDescent="0.45">
      <c r="B134" s="70"/>
      <c r="E134" s="71"/>
      <c r="F134" s="71"/>
      <c r="L134" s="70"/>
      <c r="M134" s="72"/>
      <c r="N134" s="72"/>
      <c r="O134" s="72"/>
      <c r="P134" s="72"/>
    </row>
    <row r="135" spans="2:16" s="22" customFormat="1" hidden="1" x14ac:dyDescent="0.45">
      <c r="B135" s="70"/>
      <c r="E135" s="71"/>
      <c r="F135" s="71"/>
      <c r="L135" s="70"/>
      <c r="M135" s="72"/>
      <c r="N135" s="72"/>
      <c r="O135" s="72"/>
      <c r="P135" s="72"/>
    </row>
    <row r="136" spans="2:16" s="22" customFormat="1" hidden="1" x14ac:dyDescent="0.45">
      <c r="B136" s="70"/>
      <c r="E136" s="71"/>
      <c r="F136" s="71"/>
      <c r="L136" s="70"/>
      <c r="M136" s="72"/>
      <c r="N136" s="72"/>
      <c r="O136" s="72"/>
      <c r="P136" s="72"/>
    </row>
    <row r="137" spans="2:16" s="22" customFormat="1" hidden="1" x14ac:dyDescent="0.45">
      <c r="B137" s="70"/>
      <c r="E137" s="71"/>
      <c r="F137" s="71"/>
      <c r="L137" s="70"/>
      <c r="M137" s="72"/>
      <c r="N137" s="72"/>
      <c r="O137" s="72"/>
      <c r="P137" s="72"/>
    </row>
    <row r="138" spans="2:16" s="22" customFormat="1" hidden="1" x14ac:dyDescent="0.45">
      <c r="B138" s="70"/>
      <c r="E138" s="71"/>
      <c r="F138" s="71"/>
      <c r="L138" s="70"/>
      <c r="M138" s="72"/>
      <c r="N138" s="72"/>
      <c r="O138" s="72"/>
      <c r="P138" s="72"/>
    </row>
    <row r="139" spans="2:16" s="22" customFormat="1" hidden="1" x14ac:dyDescent="0.45">
      <c r="B139" s="70"/>
      <c r="E139" s="71"/>
      <c r="F139" s="71"/>
      <c r="L139" s="70"/>
      <c r="M139" s="72"/>
      <c r="N139" s="72"/>
      <c r="O139" s="72"/>
      <c r="P139" s="72"/>
    </row>
    <row r="140" spans="2:16" s="22" customFormat="1" hidden="1" x14ac:dyDescent="0.45">
      <c r="B140" s="70"/>
      <c r="E140" s="71"/>
      <c r="F140" s="71"/>
      <c r="L140" s="70"/>
      <c r="M140" s="72"/>
      <c r="N140" s="72"/>
      <c r="O140" s="72"/>
      <c r="P140" s="72"/>
    </row>
    <row r="141" spans="2:16" s="22" customFormat="1" hidden="1" x14ac:dyDescent="0.45">
      <c r="B141" s="70"/>
      <c r="E141" s="71"/>
      <c r="F141" s="71"/>
      <c r="L141" s="70"/>
      <c r="M141" s="72"/>
      <c r="N141" s="72"/>
      <c r="O141" s="72"/>
      <c r="P141" s="72"/>
    </row>
    <row r="142" spans="2:16" s="22" customFormat="1" hidden="1" x14ac:dyDescent="0.45">
      <c r="B142" s="70"/>
      <c r="E142" s="71"/>
      <c r="F142" s="71"/>
      <c r="L142" s="70"/>
      <c r="M142" s="72"/>
      <c r="N142" s="72"/>
      <c r="O142" s="72"/>
      <c r="P142" s="72"/>
    </row>
    <row r="143" spans="2:16" s="22" customFormat="1" hidden="1" x14ac:dyDescent="0.45">
      <c r="B143" s="70"/>
      <c r="E143" s="71"/>
      <c r="F143" s="71"/>
      <c r="L143" s="70"/>
      <c r="M143" s="72"/>
      <c r="N143" s="72"/>
      <c r="O143" s="72"/>
      <c r="P143" s="72"/>
    </row>
    <row r="144" spans="2:16" s="22" customFormat="1" hidden="1" x14ac:dyDescent="0.45">
      <c r="B144" s="70"/>
      <c r="E144" s="71"/>
      <c r="F144" s="71"/>
      <c r="L144" s="70"/>
      <c r="M144" s="72"/>
      <c r="N144" s="72"/>
      <c r="O144" s="72"/>
      <c r="P144" s="72"/>
    </row>
    <row r="145" spans="2:16" s="22" customFormat="1" hidden="1" x14ac:dyDescent="0.45">
      <c r="B145" s="70"/>
      <c r="E145" s="71"/>
      <c r="F145" s="71"/>
      <c r="L145" s="70"/>
      <c r="M145" s="72"/>
      <c r="N145" s="72"/>
      <c r="O145" s="72"/>
      <c r="P145" s="72"/>
    </row>
    <row r="146" spans="2:16" s="22" customFormat="1" hidden="1" x14ac:dyDescent="0.45">
      <c r="B146" s="70"/>
      <c r="E146" s="71"/>
      <c r="F146" s="71"/>
      <c r="L146" s="70"/>
      <c r="M146" s="72"/>
      <c r="N146" s="72"/>
      <c r="O146" s="72"/>
      <c r="P146" s="72"/>
    </row>
    <row r="147" spans="2:16" s="22" customFormat="1" hidden="1" x14ac:dyDescent="0.45">
      <c r="B147" s="70"/>
      <c r="E147" s="71"/>
      <c r="F147" s="71"/>
      <c r="L147" s="70"/>
      <c r="M147" s="72"/>
      <c r="N147" s="72"/>
      <c r="O147" s="72"/>
      <c r="P147" s="72"/>
    </row>
    <row r="148" spans="2:16" s="22" customFormat="1" hidden="1" x14ac:dyDescent="0.45">
      <c r="B148" s="70"/>
      <c r="E148" s="71"/>
      <c r="F148" s="71"/>
      <c r="L148" s="70"/>
      <c r="M148" s="72"/>
      <c r="N148" s="72"/>
      <c r="O148" s="72"/>
      <c r="P148" s="72"/>
    </row>
    <row r="149" spans="2:16" s="22" customFormat="1" hidden="1" x14ac:dyDescent="0.45">
      <c r="B149" s="70"/>
      <c r="E149" s="71"/>
      <c r="F149" s="71"/>
      <c r="L149" s="70"/>
      <c r="M149" s="72"/>
      <c r="N149" s="72"/>
      <c r="O149" s="72"/>
      <c r="P149" s="72"/>
    </row>
    <row r="150" spans="2:16" s="22" customFormat="1" hidden="1" x14ac:dyDescent="0.45">
      <c r="B150" s="70"/>
      <c r="E150" s="71"/>
      <c r="F150" s="71"/>
      <c r="L150" s="70"/>
      <c r="M150" s="72"/>
      <c r="N150" s="72"/>
      <c r="O150" s="72"/>
      <c r="P150" s="72"/>
    </row>
    <row r="151" spans="2:16" s="22" customFormat="1" hidden="1" x14ac:dyDescent="0.45">
      <c r="B151" s="70"/>
      <c r="E151" s="71"/>
      <c r="F151" s="71"/>
      <c r="L151" s="70"/>
      <c r="M151" s="72"/>
      <c r="N151" s="72"/>
      <c r="O151" s="72"/>
      <c r="P151" s="72"/>
    </row>
    <row r="152" spans="2:16" s="22" customFormat="1" hidden="1" x14ac:dyDescent="0.45">
      <c r="B152" s="70"/>
      <c r="E152" s="71"/>
      <c r="F152" s="71"/>
      <c r="L152" s="70"/>
      <c r="M152" s="72"/>
      <c r="N152" s="72"/>
      <c r="O152" s="72"/>
      <c r="P152" s="72"/>
    </row>
    <row r="153" spans="2:16" s="22" customFormat="1" hidden="1" x14ac:dyDescent="0.45">
      <c r="B153" s="70"/>
      <c r="E153" s="71"/>
      <c r="F153" s="71"/>
      <c r="L153" s="70"/>
      <c r="M153" s="72"/>
      <c r="N153" s="72"/>
      <c r="O153" s="72"/>
      <c r="P153" s="72"/>
    </row>
    <row r="154" spans="2:16" s="22" customFormat="1" hidden="1" x14ac:dyDescent="0.45">
      <c r="B154" s="70"/>
      <c r="E154" s="71"/>
      <c r="F154" s="71"/>
      <c r="L154" s="70"/>
      <c r="M154" s="72"/>
      <c r="N154" s="72"/>
      <c r="O154" s="72"/>
      <c r="P154" s="72"/>
    </row>
    <row r="155" spans="2:16" s="22" customFormat="1" hidden="1" x14ac:dyDescent="0.45">
      <c r="B155" s="70"/>
      <c r="E155" s="71"/>
      <c r="F155" s="71"/>
      <c r="L155" s="70"/>
      <c r="M155" s="72"/>
      <c r="N155" s="72"/>
      <c r="O155" s="72"/>
      <c r="P155" s="72"/>
    </row>
    <row r="156" spans="2:16" s="22" customFormat="1" hidden="1" x14ac:dyDescent="0.45">
      <c r="B156" s="70"/>
      <c r="E156" s="71"/>
      <c r="F156" s="71"/>
      <c r="L156" s="70"/>
      <c r="M156" s="72"/>
      <c r="N156" s="72"/>
      <c r="O156" s="72"/>
      <c r="P156" s="72"/>
    </row>
    <row r="157" spans="2:16" s="22" customFormat="1" hidden="1" x14ac:dyDescent="0.45">
      <c r="B157" s="70"/>
      <c r="E157" s="71"/>
      <c r="F157" s="71"/>
      <c r="L157" s="70"/>
      <c r="M157" s="72"/>
      <c r="N157" s="72"/>
      <c r="O157" s="72"/>
      <c r="P157" s="72"/>
    </row>
  </sheetData>
  <mergeCells count="34">
    <mergeCell ref="A5:A17"/>
    <mergeCell ref="L2:R3"/>
    <mergeCell ref="B2:D3"/>
    <mergeCell ref="B41:D41"/>
    <mergeCell ref="G41:P41"/>
    <mergeCell ref="B35:D35"/>
    <mergeCell ref="B38:D38"/>
    <mergeCell ref="E26:F26"/>
    <mergeCell ref="E27:F27"/>
    <mergeCell ref="B36:D36"/>
    <mergeCell ref="B39:D39"/>
    <mergeCell ref="B40:D40"/>
    <mergeCell ref="B21:C21"/>
    <mergeCell ref="G30:P30"/>
    <mergeCell ref="B33:D33"/>
    <mergeCell ref="B45:N48"/>
    <mergeCell ref="B43:D43"/>
    <mergeCell ref="B42:D42"/>
    <mergeCell ref="B37:D37"/>
    <mergeCell ref="G37:P37"/>
    <mergeCell ref="W6:Z9"/>
    <mergeCell ref="B34:D34"/>
    <mergeCell ref="W2:Z5"/>
    <mergeCell ref="W10:Z15"/>
    <mergeCell ref="G29:P29"/>
    <mergeCell ref="E23:F23"/>
    <mergeCell ref="B23:D23"/>
    <mergeCell ref="E28:F28"/>
    <mergeCell ref="B28:D28"/>
    <mergeCell ref="K6:K17"/>
    <mergeCell ref="W17:Z23"/>
    <mergeCell ref="W24:Z27"/>
    <mergeCell ref="B29:D29"/>
    <mergeCell ref="B30:D30"/>
  </mergeCells>
  <pageMargins left="0.75" right="0.75" top="1" bottom="1" header="0.5" footer="0.5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000-000000000000}">
          <x14:formula1>
            <xm:f>Segéd!$I$2:$I$7</xm:f>
          </x14:formula1>
          <xm:sqref>D6:D17</xm:sqref>
        </x14:dataValidation>
        <x14:dataValidation type="list" allowBlank="1" showInputMessage="1" showErrorMessage="1" xr:uid="{00000000-0002-0000-0000-000001000000}">
          <x14:formula1>
            <xm:f>Segéd!$A$2:$A$7</xm:f>
          </x14:formula1>
          <xm:sqref>D22</xm:sqref>
        </x14:dataValidation>
        <x14:dataValidation type="list" allowBlank="1" showInputMessage="1" showErrorMessage="1" xr:uid="{00000000-0002-0000-0000-000002000000}">
          <x14:formula1>
            <xm:f>Segéd!$N$2:$N$5</xm:f>
          </x14:formula1>
          <xm:sqref>N6:N17</xm:sqref>
        </x14:dataValidation>
        <x14:dataValidation type="list" allowBlank="1" showInputMessage="1" showErrorMessage="1" xr:uid="{00000000-0002-0000-0000-000003000000}">
          <x14:formula1>
            <xm:f>Segéd!$A$2:$A$3</xm:f>
          </x14:formula1>
          <xm:sqref>D20:D21</xm:sqref>
        </x14:dataValidation>
        <x14:dataValidation type="list" allowBlank="1" showInputMessage="1" showErrorMessage="1" xr:uid="{00000000-0002-0000-0000-000004000000}">
          <x14:formula1>
            <xm:f>Segéd!$E$1:$E$3</xm:f>
          </x14:formula1>
          <xm:sqref>E22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S127"/>
  <sheetViews>
    <sheetView tabSelected="1" workbookViewId="0">
      <selection activeCell="H6" sqref="H6:H17"/>
    </sheetView>
  </sheetViews>
  <sheetFormatPr defaultColWidth="0" defaultRowHeight="14.25" zeroHeight="1" x14ac:dyDescent="0.45"/>
  <cols>
    <col min="1" max="1" width="3.53125" style="16" customWidth="1"/>
    <col min="2" max="2" width="16.53125" style="17" customWidth="1"/>
    <col min="3" max="3" width="18.1328125" style="16" customWidth="1"/>
    <col min="4" max="4" width="16.86328125" style="16" customWidth="1"/>
    <col min="5" max="5" width="15" style="16" hidden="1" customWidth="1"/>
    <col min="6" max="6" width="14.6640625" style="27" customWidth="1"/>
    <col min="7" max="7" width="20" style="27" customWidth="1"/>
    <col min="8" max="8" width="21.1328125" style="16" customWidth="1"/>
    <col min="9" max="9" width="3.6640625" style="22" customWidth="1"/>
    <col min="10" max="14" width="8.6640625" style="22" customWidth="1"/>
    <col min="15" max="61" width="0" style="22" hidden="1" customWidth="1"/>
    <col min="62" max="71" width="0" style="24" hidden="1" customWidth="1"/>
    <col min="72" max="16384" width="8.6640625" style="24" hidden="1"/>
  </cols>
  <sheetData>
    <row r="1" spans="1:13" x14ac:dyDescent="0.45">
      <c r="A1" s="86"/>
      <c r="B1" s="87"/>
      <c r="C1" s="86"/>
      <c r="D1" s="86"/>
      <c r="E1" s="86"/>
      <c r="F1" s="88" t="s">
        <v>46</v>
      </c>
      <c r="G1" s="88" t="s">
        <v>47</v>
      </c>
      <c r="H1" s="86"/>
      <c r="J1" s="23" t="s">
        <v>56</v>
      </c>
    </row>
    <row r="2" spans="1:13" ht="21" customHeight="1" x14ac:dyDescent="0.65">
      <c r="A2" s="86"/>
      <c r="B2" s="133" t="s">
        <v>84</v>
      </c>
      <c r="C2" s="133"/>
      <c r="D2" s="133"/>
      <c r="E2" s="89"/>
      <c r="F2" s="90"/>
      <c r="G2" s="91"/>
      <c r="H2" s="92"/>
      <c r="J2" s="134" t="s">
        <v>85</v>
      </c>
      <c r="K2" s="134"/>
      <c r="L2" s="134"/>
      <c r="M2" s="134"/>
    </row>
    <row r="3" spans="1:13" ht="21" x14ac:dyDescent="0.65">
      <c r="A3" s="86"/>
      <c r="B3" s="133"/>
      <c r="C3" s="133"/>
      <c r="D3" s="133"/>
      <c r="E3" s="89"/>
      <c r="F3" s="90"/>
      <c r="G3" s="91"/>
      <c r="H3" s="92"/>
      <c r="J3" s="134"/>
      <c r="K3" s="134"/>
      <c r="L3" s="134"/>
      <c r="M3" s="134"/>
    </row>
    <row r="4" spans="1:13" ht="8.25" customHeight="1" x14ac:dyDescent="0.65">
      <c r="A4" s="86"/>
      <c r="B4" s="87"/>
      <c r="C4" s="86"/>
      <c r="D4" s="86"/>
      <c r="E4" s="86"/>
      <c r="F4" s="91"/>
      <c r="G4" s="91"/>
      <c r="H4" s="92"/>
      <c r="J4" s="134"/>
      <c r="K4" s="134"/>
      <c r="L4" s="134"/>
      <c r="M4" s="134"/>
    </row>
    <row r="5" spans="1:13" ht="32.75" customHeight="1" x14ac:dyDescent="0.65">
      <c r="A5" s="135">
        <v>2026</v>
      </c>
      <c r="B5" s="93" t="s">
        <v>0</v>
      </c>
      <c r="C5" s="94" t="s">
        <v>86</v>
      </c>
      <c r="D5" s="94" t="s">
        <v>87</v>
      </c>
      <c r="E5" s="94" t="s">
        <v>88</v>
      </c>
      <c r="F5" s="95" t="s">
        <v>89</v>
      </c>
      <c r="G5" s="95" t="s">
        <v>90</v>
      </c>
      <c r="H5" s="92" t="s">
        <v>91</v>
      </c>
      <c r="I5" s="35"/>
      <c r="J5" s="134"/>
      <c r="K5" s="134"/>
      <c r="L5" s="134"/>
      <c r="M5" s="134"/>
    </row>
    <row r="6" spans="1:13" ht="15" customHeight="1" x14ac:dyDescent="0.45">
      <c r="A6" s="135"/>
      <c r="B6" s="87" t="s">
        <v>1</v>
      </c>
      <c r="C6" s="96">
        <f>SZJA_kedvezmeny_kalkulator!$D$21</f>
        <v>2</v>
      </c>
      <c r="D6" s="97">
        <f>SZJA_kedvezmeny_kalkulator!$D$21</f>
        <v>2</v>
      </c>
      <c r="E6" s="98" t="str">
        <f>CONCATENATE(C6,D6)</f>
        <v>22</v>
      </c>
      <c r="F6" s="96">
        <f>SZJA_kedvezmeny_kalkulator!$E$22</f>
        <v>0</v>
      </c>
      <c r="G6" s="99">
        <f>VLOOKUP(E6,segédCSK!$C$3:$E$23,2,FALSE)+(F6*segédCSK!$J$3)</f>
        <v>533340</v>
      </c>
      <c r="H6" s="100">
        <f>ROUND(G6*0.15,-1)</f>
        <v>80000</v>
      </c>
      <c r="I6" s="35"/>
      <c r="J6" s="134"/>
      <c r="K6" s="134"/>
      <c r="L6" s="134"/>
      <c r="M6" s="134"/>
    </row>
    <row r="7" spans="1:13" x14ac:dyDescent="0.45">
      <c r="A7" s="135"/>
      <c r="B7" s="87" t="s">
        <v>2</v>
      </c>
      <c r="C7" s="96">
        <f>SZJA_kedvezmeny_kalkulator!$D$21</f>
        <v>2</v>
      </c>
      <c r="D7" s="97">
        <f>SZJA_kedvezmeny_kalkulator!$D$21</f>
        <v>2</v>
      </c>
      <c r="E7" s="98" t="str">
        <f t="shared" ref="E7:E17" si="0">CONCATENATE(C7,D7)</f>
        <v>22</v>
      </c>
      <c r="F7" s="96">
        <f>SZJA_kedvezmeny_kalkulator!$E$22</f>
        <v>0</v>
      </c>
      <c r="G7" s="99">
        <f>VLOOKUP(E7,segédCSK!$C$3:$E$23,2,FALSE)+(F7*segédCSK!$J$3)</f>
        <v>533340</v>
      </c>
      <c r="H7" s="100">
        <f t="shared" ref="H7:H17" si="1">ROUND(G7*0.15,-1)</f>
        <v>80000</v>
      </c>
      <c r="I7" s="35"/>
      <c r="J7" s="134"/>
      <c r="K7" s="134"/>
      <c r="L7" s="134"/>
      <c r="M7" s="134"/>
    </row>
    <row r="8" spans="1:13" x14ac:dyDescent="0.45">
      <c r="A8" s="135"/>
      <c r="B8" s="87" t="s">
        <v>3</v>
      </c>
      <c r="C8" s="96">
        <f>SZJA_kedvezmeny_kalkulator!$D$21</f>
        <v>2</v>
      </c>
      <c r="D8" s="97">
        <f>SZJA_kedvezmeny_kalkulator!$D$21</f>
        <v>2</v>
      </c>
      <c r="E8" s="98" t="str">
        <f t="shared" si="0"/>
        <v>22</v>
      </c>
      <c r="F8" s="96">
        <f>SZJA_kedvezmeny_kalkulator!$E$22</f>
        <v>0</v>
      </c>
      <c r="G8" s="99">
        <f>VLOOKUP(E8,segédCSK!$C$3:$E$23,2,FALSE)+(F8*segédCSK!$J$3)</f>
        <v>533340</v>
      </c>
      <c r="H8" s="100">
        <f t="shared" si="1"/>
        <v>80000</v>
      </c>
      <c r="I8" s="35"/>
      <c r="J8" s="134"/>
      <c r="K8" s="134"/>
      <c r="L8" s="134"/>
      <c r="M8" s="134"/>
    </row>
    <row r="9" spans="1:13" x14ac:dyDescent="0.45">
      <c r="A9" s="135"/>
      <c r="B9" s="87" t="s">
        <v>4</v>
      </c>
      <c r="C9" s="96">
        <f>SZJA_kedvezmeny_kalkulator!$D$21</f>
        <v>2</v>
      </c>
      <c r="D9" s="97">
        <f>SZJA_kedvezmeny_kalkulator!$D$21</f>
        <v>2</v>
      </c>
      <c r="E9" s="98" t="str">
        <f t="shared" si="0"/>
        <v>22</v>
      </c>
      <c r="F9" s="96">
        <f>SZJA_kedvezmeny_kalkulator!$E$22</f>
        <v>0</v>
      </c>
      <c r="G9" s="99">
        <f>VLOOKUP(E9,segédCSK!$C$3:$E$23,2,FALSE)+(F9*segédCSK!$J$3)</f>
        <v>533340</v>
      </c>
      <c r="H9" s="100">
        <f t="shared" si="1"/>
        <v>80000</v>
      </c>
      <c r="I9" s="35"/>
      <c r="J9" s="134"/>
      <c r="K9" s="134"/>
      <c r="L9" s="134"/>
      <c r="M9" s="134"/>
    </row>
    <row r="10" spans="1:13" ht="14.75" customHeight="1" x14ac:dyDescent="0.45">
      <c r="A10" s="135"/>
      <c r="B10" s="87" t="s">
        <v>5</v>
      </c>
      <c r="C10" s="96">
        <f>SZJA_kedvezmeny_kalkulator!$D$21</f>
        <v>2</v>
      </c>
      <c r="D10" s="97">
        <f>SZJA_kedvezmeny_kalkulator!$D$21</f>
        <v>2</v>
      </c>
      <c r="E10" s="98" t="str">
        <f t="shared" si="0"/>
        <v>22</v>
      </c>
      <c r="F10" s="96">
        <f>SZJA_kedvezmeny_kalkulator!$E$22</f>
        <v>0</v>
      </c>
      <c r="G10" s="99">
        <f>VLOOKUP(E10,segédCSK!$C$3:$E$23,2,FALSE)+(F10*segédCSK!$J$3)</f>
        <v>533340</v>
      </c>
      <c r="H10" s="100">
        <f t="shared" si="1"/>
        <v>80000</v>
      </c>
      <c r="I10" s="35"/>
      <c r="J10" s="134"/>
      <c r="K10" s="134"/>
      <c r="L10" s="134"/>
      <c r="M10" s="134"/>
    </row>
    <row r="11" spans="1:13" x14ac:dyDescent="0.45">
      <c r="A11" s="135"/>
      <c r="B11" s="87" t="s">
        <v>6</v>
      </c>
      <c r="C11" s="96">
        <f>SZJA_kedvezmeny_kalkulator!$D$21</f>
        <v>2</v>
      </c>
      <c r="D11" s="97">
        <f>SZJA_kedvezmeny_kalkulator!$D$21</f>
        <v>2</v>
      </c>
      <c r="E11" s="98" t="str">
        <f t="shared" si="0"/>
        <v>22</v>
      </c>
      <c r="F11" s="96">
        <f>SZJA_kedvezmeny_kalkulator!$E$22</f>
        <v>0</v>
      </c>
      <c r="G11" s="99">
        <f>VLOOKUP(E11,segédCSK!$C$3:$E$23,2,FALSE)+(F11*segédCSK!$J$3)</f>
        <v>533340</v>
      </c>
      <c r="H11" s="100">
        <f t="shared" si="1"/>
        <v>80000</v>
      </c>
      <c r="I11" s="35"/>
      <c r="J11" s="134"/>
      <c r="K11" s="134"/>
      <c r="L11" s="134"/>
      <c r="M11" s="134"/>
    </row>
    <row r="12" spans="1:13" x14ac:dyDescent="0.45">
      <c r="A12" s="135"/>
      <c r="B12" s="87" t="s">
        <v>7</v>
      </c>
      <c r="C12" s="96">
        <f>SZJA_kedvezmeny_kalkulator!$D$21</f>
        <v>2</v>
      </c>
      <c r="D12" s="97">
        <f>SZJA_kedvezmeny_kalkulator!$D$21</f>
        <v>2</v>
      </c>
      <c r="E12" s="98" t="str">
        <f t="shared" si="0"/>
        <v>22</v>
      </c>
      <c r="F12" s="96">
        <f>SZJA_kedvezmeny_kalkulator!$E$22</f>
        <v>0</v>
      </c>
      <c r="G12" s="99">
        <f>VLOOKUP(E12,segédCSK!$C$3:$E$23,2,FALSE)+(F12*segédCSK!$J$3)</f>
        <v>533340</v>
      </c>
      <c r="H12" s="100">
        <f t="shared" si="1"/>
        <v>80000</v>
      </c>
      <c r="I12" s="35"/>
      <c r="J12" s="134"/>
      <c r="K12" s="134"/>
      <c r="L12" s="134"/>
      <c r="M12" s="134"/>
    </row>
    <row r="13" spans="1:13" x14ac:dyDescent="0.45">
      <c r="A13" s="135"/>
      <c r="B13" s="87" t="s">
        <v>8</v>
      </c>
      <c r="C13" s="96">
        <f>SZJA_kedvezmeny_kalkulator!$D$21</f>
        <v>2</v>
      </c>
      <c r="D13" s="97">
        <f>SZJA_kedvezmeny_kalkulator!$D$21</f>
        <v>2</v>
      </c>
      <c r="E13" s="98" t="str">
        <f t="shared" si="0"/>
        <v>22</v>
      </c>
      <c r="F13" s="96">
        <f>SZJA_kedvezmeny_kalkulator!$E$22</f>
        <v>0</v>
      </c>
      <c r="G13" s="99">
        <f>VLOOKUP(E13,segédCSK!$C$3:$E$23,2,FALSE)+(F13*segédCSK!$J$3)</f>
        <v>533340</v>
      </c>
      <c r="H13" s="100">
        <f t="shared" si="1"/>
        <v>80000</v>
      </c>
      <c r="I13" s="35"/>
      <c r="J13" s="134"/>
      <c r="K13" s="134"/>
      <c r="L13" s="134"/>
      <c r="M13" s="134"/>
    </row>
    <row r="14" spans="1:13" ht="16.5" customHeight="1" x14ac:dyDescent="0.45">
      <c r="A14" s="135"/>
      <c r="B14" s="87" t="s">
        <v>9</v>
      </c>
      <c r="C14" s="96">
        <f>SZJA_kedvezmeny_kalkulator!$D$21</f>
        <v>2</v>
      </c>
      <c r="D14" s="97">
        <f>SZJA_kedvezmeny_kalkulator!$D$21</f>
        <v>2</v>
      </c>
      <c r="E14" s="98" t="str">
        <f t="shared" si="0"/>
        <v>22</v>
      </c>
      <c r="F14" s="96">
        <f>SZJA_kedvezmeny_kalkulator!$E$22</f>
        <v>0</v>
      </c>
      <c r="G14" s="99">
        <f>VLOOKUP(E14,segédCSK!$C$3:$E$23,2,FALSE)+(F14*segédCSK!$J$3)</f>
        <v>533340</v>
      </c>
      <c r="H14" s="100">
        <f t="shared" si="1"/>
        <v>80000</v>
      </c>
      <c r="I14" s="35"/>
      <c r="J14" s="134"/>
      <c r="K14" s="134"/>
      <c r="L14" s="134"/>
      <c r="M14" s="134"/>
    </row>
    <row r="15" spans="1:13" x14ac:dyDescent="0.45">
      <c r="A15" s="135"/>
      <c r="B15" s="87" t="s">
        <v>10</v>
      </c>
      <c r="C15" s="96">
        <f>SZJA_kedvezmeny_kalkulator!$D$21</f>
        <v>2</v>
      </c>
      <c r="D15" s="97">
        <f>SZJA_kedvezmeny_kalkulator!$D$21</f>
        <v>2</v>
      </c>
      <c r="E15" s="98" t="str">
        <f t="shared" si="0"/>
        <v>22</v>
      </c>
      <c r="F15" s="96">
        <f>SZJA_kedvezmeny_kalkulator!$E$22</f>
        <v>0</v>
      </c>
      <c r="G15" s="99">
        <f>VLOOKUP(E15,segédCSK!$C$3:$E$23,2,FALSE)+(F15*segédCSK!$J$3)</f>
        <v>533340</v>
      </c>
      <c r="H15" s="100">
        <f t="shared" si="1"/>
        <v>80000</v>
      </c>
      <c r="I15" s="35"/>
      <c r="J15" s="134"/>
      <c r="K15" s="134"/>
      <c r="L15" s="134"/>
      <c r="M15" s="134"/>
    </row>
    <row r="16" spans="1:13" x14ac:dyDescent="0.45">
      <c r="A16" s="135"/>
      <c r="B16" s="87" t="s">
        <v>11</v>
      </c>
      <c r="C16" s="96">
        <f>SZJA_kedvezmeny_kalkulator!$D$21</f>
        <v>2</v>
      </c>
      <c r="D16" s="97">
        <f>SZJA_kedvezmeny_kalkulator!$D$21</f>
        <v>2</v>
      </c>
      <c r="E16" s="98" t="str">
        <f t="shared" si="0"/>
        <v>22</v>
      </c>
      <c r="F16" s="96">
        <f>SZJA_kedvezmeny_kalkulator!$E$22</f>
        <v>0</v>
      </c>
      <c r="G16" s="99">
        <f>VLOOKUP(E16,segédCSK!$C$3:$E$23,2,FALSE)+(F16*segédCSK!$J$3)</f>
        <v>533340</v>
      </c>
      <c r="H16" s="100">
        <f t="shared" si="1"/>
        <v>80000</v>
      </c>
      <c r="I16" s="35"/>
      <c r="J16" s="134"/>
      <c r="K16" s="134"/>
      <c r="L16" s="134"/>
      <c r="M16" s="134"/>
    </row>
    <row r="17" spans="1:61" ht="14.75" customHeight="1" x14ac:dyDescent="0.45">
      <c r="A17" s="135"/>
      <c r="B17" s="87" t="s">
        <v>12</v>
      </c>
      <c r="C17" s="96">
        <f>SZJA_kedvezmeny_kalkulator!$D$21</f>
        <v>2</v>
      </c>
      <c r="D17" s="97">
        <f>SZJA_kedvezmeny_kalkulator!$D$21</f>
        <v>2</v>
      </c>
      <c r="E17" s="98" t="str">
        <f t="shared" si="0"/>
        <v>22</v>
      </c>
      <c r="F17" s="96">
        <f>SZJA_kedvezmeny_kalkulator!$E$22</f>
        <v>0</v>
      </c>
      <c r="G17" s="99">
        <f>VLOOKUP(E17,segédCSK!$C$3:$E$23,2,FALSE)+(F17*segédCSK!$J$3)</f>
        <v>533340</v>
      </c>
      <c r="H17" s="100">
        <f t="shared" si="1"/>
        <v>80000</v>
      </c>
      <c r="I17" s="35"/>
      <c r="J17" s="134"/>
      <c r="K17" s="134"/>
      <c r="L17" s="134"/>
      <c r="M17" s="134"/>
    </row>
    <row r="18" spans="1:61" s="51" customFormat="1" ht="15.75" x14ac:dyDescent="0.5">
      <c r="A18" s="101"/>
      <c r="B18" s="102" t="s">
        <v>38</v>
      </c>
      <c r="C18" s="103"/>
      <c r="D18" s="104"/>
      <c r="E18" s="104"/>
      <c r="F18" s="105"/>
      <c r="G18" s="99">
        <f>SUM(G6:G17)</f>
        <v>6400080</v>
      </c>
      <c r="H18" s="106">
        <f>SUM(H6:H17)</f>
        <v>960000</v>
      </c>
      <c r="I18" s="50"/>
      <c r="J18" s="134"/>
      <c r="K18" s="134"/>
      <c r="L18" s="134"/>
      <c r="M18" s="134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</row>
    <row r="19" spans="1:61" s="51" customFormat="1" x14ac:dyDescent="0.45">
      <c r="A19" s="101"/>
      <c r="B19" s="102"/>
      <c r="C19" s="103"/>
      <c r="D19" s="104"/>
      <c r="E19" s="104"/>
      <c r="F19" s="105"/>
      <c r="G19" s="99"/>
      <c r="H19" s="103"/>
      <c r="I19" s="50"/>
      <c r="J19" s="134"/>
      <c r="K19" s="134"/>
      <c r="L19" s="134"/>
      <c r="M19" s="134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</row>
    <row r="20" spans="1:61" s="51" customFormat="1" x14ac:dyDescent="0.45">
      <c r="A20" s="101"/>
      <c r="B20" s="102"/>
      <c r="C20" s="103"/>
      <c r="D20" s="104"/>
      <c r="E20" s="104"/>
      <c r="F20" s="105"/>
      <c r="G20" s="99"/>
      <c r="H20" s="103"/>
      <c r="I20" s="50"/>
      <c r="J20" s="134"/>
      <c r="K20" s="134"/>
      <c r="L20" s="134"/>
      <c r="M20" s="134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</row>
    <row r="21" spans="1:61" x14ac:dyDescent="0.45">
      <c r="A21" s="86"/>
      <c r="B21" s="87"/>
      <c r="C21" s="86"/>
      <c r="D21" s="86"/>
      <c r="E21" s="86"/>
      <c r="F21" s="91"/>
      <c r="G21" s="91"/>
      <c r="H21" s="86"/>
      <c r="J21" s="134"/>
      <c r="K21" s="134"/>
      <c r="L21" s="134"/>
      <c r="M21" s="134"/>
    </row>
    <row r="22" spans="1:61" s="22" customFormat="1" hidden="1" x14ac:dyDescent="0.45">
      <c r="A22" s="107"/>
      <c r="B22" s="108"/>
      <c r="C22" s="107"/>
      <c r="D22" s="107"/>
      <c r="E22" s="107"/>
      <c r="F22" s="109"/>
      <c r="G22" s="109"/>
      <c r="H22" s="107"/>
    </row>
    <row r="23" spans="1:61" s="22" customFormat="1" hidden="1" x14ac:dyDescent="0.45">
      <c r="A23" s="107"/>
      <c r="B23" s="108"/>
      <c r="C23" s="107"/>
      <c r="D23" s="107"/>
      <c r="E23" s="107"/>
      <c r="F23" s="109"/>
      <c r="G23" s="109"/>
      <c r="H23" s="107"/>
    </row>
    <row r="24" spans="1:61" s="22" customFormat="1" hidden="1" x14ac:dyDescent="0.45">
      <c r="A24" s="107"/>
      <c r="B24" s="108"/>
      <c r="C24" s="107"/>
      <c r="D24" s="107"/>
      <c r="E24" s="107"/>
      <c r="F24" s="109"/>
      <c r="G24" s="109"/>
      <c r="H24" s="107"/>
    </row>
    <row r="25" spans="1:61" s="22" customFormat="1" hidden="1" x14ac:dyDescent="0.45">
      <c r="A25" s="107"/>
      <c r="B25" s="108"/>
      <c r="C25" s="107"/>
      <c r="D25" s="107"/>
      <c r="E25" s="107"/>
      <c r="F25" s="109"/>
      <c r="G25" s="109"/>
      <c r="H25" s="107"/>
    </row>
    <row r="26" spans="1:61" s="22" customFormat="1" hidden="1" x14ac:dyDescent="0.45">
      <c r="A26" s="107"/>
      <c r="B26" s="108"/>
      <c r="C26" s="107"/>
      <c r="D26" s="107"/>
      <c r="E26" s="107"/>
      <c r="F26" s="109"/>
      <c r="G26" s="109"/>
      <c r="H26" s="107"/>
    </row>
    <row r="27" spans="1:61" s="22" customFormat="1" hidden="1" x14ac:dyDescent="0.45">
      <c r="A27" s="107"/>
      <c r="B27" s="108"/>
      <c r="C27" s="107"/>
      <c r="D27" s="107"/>
      <c r="E27" s="107"/>
      <c r="F27" s="109"/>
      <c r="G27" s="109"/>
      <c r="H27" s="107"/>
    </row>
    <row r="28" spans="1:61" s="22" customFormat="1" hidden="1" x14ac:dyDescent="0.45">
      <c r="A28" s="107"/>
      <c r="B28" s="108"/>
      <c r="C28" s="107"/>
      <c r="D28" s="107"/>
      <c r="E28" s="107"/>
      <c r="F28" s="109"/>
      <c r="G28" s="109"/>
      <c r="H28" s="107"/>
    </row>
    <row r="29" spans="1:61" s="22" customFormat="1" hidden="1" x14ac:dyDescent="0.45">
      <c r="A29" s="107"/>
      <c r="B29" s="108"/>
      <c r="C29" s="107"/>
      <c r="D29" s="107"/>
      <c r="E29" s="107"/>
      <c r="F29" s="109"/>
      <c r="G29" s="109"/>
      <c r="H29" s="107"/>
    </row>
    <row r="30" spans="1:61" s="22" customFormat="1" hidden="1" x14ac:dyDescent="0.45">
      <c r="A30" s="107"/>
      <c r="B30" s="108"/>
      <c r="C30" s="107"/>
      <c r="D30" s="107"/>
      <c r="E30" s="107"/>
      <c r="F30" s="109"/>
      <c r="G30" s="109"/>
      <c r="H30" s="107"/>
    </row>
    <row r="31" spans="1:61" s="22" customFormat="1" hidden="1" x14ac:dyDescent="0.45">
      <c r="A31" s="107"/>
      <c r="B31" s="108"/>
      <c r="C31" s="107"/>
      <c r="D31" s="107"/>
      <c r="E31" s="107"/>
      <c r="F31" s="109"/>
      <c r="G31" s="109"/>
      <c r="H31" s="107"/>
    </row>
    <row r="32" spans="1:61" s="22" customFormat="1" hidden="1" x14ac:dyDescent="0.45">
      <c r="A32" s="107"/>
      <c r="B32" s="108"/>
      <c r="C32" s="107"/>
      <c r="D32" s="107"/>
      <c r="E32" s="107"/>
      <c r="F32" s="109"/>
      <c r="G32" s="109"/>
      <c r="H32" s="107"/>
    </row>
    <row r="33" spans="1:8" s="22" customFormat="1" hidden="1" x14ac:dyDescent="0.45">
      <c r="A33" s="107"/>
      <c r="B33" s="108"/>
      <c r="C33" s="107"/>
      <c r="D33" s="107"/>
      <c r="E33" s="107"/>
      <c r="F33" s="109"/>
      <c r="G33" s="109"/>
      <c r="H33" s="107"/>
    </row>
    <row r="34" spans="1:8" s="22" customFormat="1" hidden="1" x14ac:dyDescent="0.45">
      <c r="A34" s="107"/>
      <c r="B34" s="108"/>
      <c r="C34" s="107"/>
      <c r="D34" s="107"/>
      <c r="E34" s="107"/>
      <c r="F34" s="109"/>
      <c r="G34" s="109"/>
      <c r="H34" s="107"/>
    </row>
    <row r="35" spans="1:8" s="22" customFormat="1" hidden="1" x14ac:dyDescent="0.45">
      <c r="A35" s="107"/>
      <c r="B35" s="108"/>
      <c r="C35" s="107"/>
      <c r="D35" s="107"/>
      <c r="E35" s="107"/>
      <c r="F35" s="109"/>
      <c r="G35" s="109"/>
      <c r="H35" s="107"/>
    </row>
    <row r="36" spans="1:8" s="22" customFormat="1" hidden="1" x14ac:dyDescent="0.45">
      <c r="A36" s="107"/>
      <c r="B36" s="108"/>
      <c r="C36" s="107"/>
      <c r="D36" s="107"/>
      <c r="E36" s="107"/>
      <c r="F36" s="109"/>
      <c r="G36" s="109"/>
      <c r="H36" s="107"/>
    </row>
    <row r="37" spans="1:8" s="22" customFormat="1" hidden="1" x14ac:dyDescent="0.45">
      <c r="A37" s="107"/>
      <c r="B37" s="108"/>
      <c r="C37" s="107"/>
      <c r="D37" s="107"/>
      <c r="E37" s="107"/>
      <c r="F37" s="109"/>
      <c r="G37" s="109"/>
      <c r="H37" s="107"/>
    </row>
    <row r="38" spans="1:8" s="22" customFormat="1" hidden="1" x14ac:dyDescent="0.45">
      <c r="A38" s="107"/>
      <c r="B38" s="108"/>
      <c r="C38" s="107"/>
      <c r="D38" s="107"/>
      <c r="E38" s="107"/>
      <c r="F38" s="109"/>
      <c r="G38" s="109"/>
      <c r="H38" s="107"/>
    </row>
    <row r="39" spans="1:8" s="22" customFormat="1" hidden="1" x14ac:dyDescent="0.45">
      <c r="A39" s="107"/>
      <c r="B39" s="108"/>
      <c r="C39" s="107"/>
      <c r="D39" s="107"/>
      <c r="E39" s="107"/>
      <c r="F39" s="109"/>
      <c r="G39" s="109"/>
      <c r="H39" s="107"/>
    </row>
    <row r="40" spans="1:8" s="22" customFormat="1" hidden="1" x14ac:dyDescent="0.45">
      <c r="A40" s="107"/>
      <c r="B40" s="108"/>
      <c r="C40" s="107"/>
      <c r="D40" s="107"/>
      <c r="E40" s="107"/>
      <c r="F40" s="109"/>
      <c r="G40" s="109"/>
      <c r="H40" s="107"/>
    </row>
    <row r="41" spans="1:8" s="22" customFormat="1" hidden="1" x14ac:dyDescent="0.45">
      <c r="A41" s="107"/>
      <c r="B41" s="108"/>
      <c r="C41" s="107"/>
      <c r="D41" s="107"/>
      <c r="E41" s="107"/>
      <c r="F41" s="109"/>
      <c r="G41" s="109"/>
      <c r="H41" s="107"/>
    </row>
    <row r="42" spans="1:8" s="22" customFormat="1" hidden="1" x14ac:dyDescent="0.45">
      <c r="A42" s="107"/>
      <c r="B42" s="108"/>
      <c r="C42" s="107"/>
      <c r="D42" s="107"/>
      <c r="E42" s="107"/>
      <c r="F42" s="109"/>
      <c r="G42" s="109"/>
      <c r="H42" s="107"/>
    </row>
    <row r="43" spans="1:8" s="22" customFormat="1" hidden="1" x14ac:dyDescent="0.45">
      <c r="A43" s="107"/>
      <c r="B43" s="108"/>
      <c r="C43" s="107"/>
      <c r="D43" s="107"/>
      <c r="E43" s="107"/>
      <c r="F43" s="109"/>
      <c r="G43" s="109"/>
      <c r="H43" s="107"/>
    </row>
    <row r="44" spans="1:8" s="22" customFormat="1" hidden="1" x14ac:dyDescent="0.45">
      <c r="A44" s="107"/>
      <c r="B44" s="108"/>
      <c r="C44" s="107"/>
      <c r="D44" s="107"/>
      <c r="E44" s="107"/>
      <c r="F44" s="109"/>
      <c r="G44" s="109"/>
      <c r="H44" s="107"/>
    </row>
    <row r="45" spans="1:8" s="22" customFormat="1" hidden="1" x14ac:dyDescent="0.45">
      <c r="A45" s="107"/>
      <c r="B45" s="108"/>
      <c r="C45" s="107"/>
      <c r="D45" s="107"/>
      <c r="E45" s="107"/>
      <c r="F45" s="109"/>
      <c r="G45" s="109"/>
      <c r="H45" s="107"/>
    </row>
    <row r="46" spans="1:8" s="22" customFormat="1" hidden="1" x14ac:dyDescent="0.45">
      <c r="A46" s="107"/>
      <c r="B46" s="108"/>
      <c r="C46" s="107"/>
      <c r="D46" s="107"/>
      <c r="E46" s="107"/>
      <c r="F46" s="109"/>
      <c r="G46" s="109"/>
      <c r="H46" s="107"/>
    </row>
    <row r="47" spans="1:8" s="22" customFormat="1" hidden="1" x14ac:dyDescent="0.45">
      <c r="A47" s="107"/>
      <c r="B47" s="108"/>
      <c r="C47" s="107"/>
      <c r="D47" s="107"/>
      <c r="E47" s="107"/>
      <c r="F47" s="109"/>
      <c r="G47" s="109"/>
      <c r="H47" s="107"/>
    </row>
    <row r="48" spans="1:8" s="22" customFormat="1" hidden="1" x14ac:dyDescent="0.45">
      <c r="A48" s="107"/>
      <c r="B48" s="108"/>
      <c r="C48" s="107"/>
      <c r="D48" s="107"/>
      <c r="E48" s="107"/>
      <c r="F48" s="109"/>
      <c r="G48" s="109"/>
      <c r="H48" s="107"/>
    </row>
    <row r="49" spans="1:8" s="22" customFormat="1" hidden="1" x14ac:dyDescent="0.45">
      <c r="A49" s="107"/>
      <c r="B49" s="108"/>
      <c r="C49" s="107"/>
      <c r="D49" s="107"/>
      <c r="E49" s="107"/>
      <c r="F49" s="109"/>
      <c r="G49" s="109"/>
      <c r="H49" s="107"/>
    </row>
    <row r="50" spans="1:8" s="22" customFormat="1" hidden="1" x14ac:dyDescent="0.45">
      <c r="A50" s="107"/>
      <c r="B50" s="108"/>
      <c r="C50" s="107"/>
      <c r="D50" s="107"/>
      <c r="E50" s="107"/>
      <c r="F50" s="109"/>
      <c r="G50" s="109"/>
      <c r="H50" s="107"/>
    </row>
    <row r="51" spans="1:8" s="22" customFormat="1" hidden="1" x14ac:dyDescent="0.45">
      <c r="A51" s="107"/>
      <c r="B51" s="108"/>
      <c r="C51" s="107"/>
      <c r="D51" s="107"/>
      <c r="E51" s="107"/>
      <c r="F51" s="109"/>
      <c r="G51" s="109"/>
      <c r="H51" s="107"/>
    </row>
    <row r="52" spans="1:8" s="22" customFormat="1" hidden="1" x14ac:dyDescent="0.45">
      <c r="A52" s="107"/>
      <c r="B52" s="108"/>
      <c r="C52" s="107"/>
      <c r="D52" s="107"/>
      <c r="E52" s="107"/>
      <c r="F52" s="109"/>
      <c r="G52" s="109"/>
      <c r="H52" s="107"/>
    </row>
    <row r="53" spans="1:8" s="22" customFormat="1" hidden="1" x14ac:dyDescent="0.45">
      <c r="A53" s="107"/>
      <c r="B53" s="108"/>
      <c r="C53" s="107"/>
      <c r="D53" s="107"/>
      <c r="E53" s="107"/>
      <c r="F53" s="109"/>
      <c r="G53" s="109"/>
      <c r="H53" s="107"/>
    </row>
    <row r="54" spans="1:8" s="22" customFormat="1" hidden="1" x14ac:dyDescent="0.45">
      <c r="A54" s="107"/>
      <c r="B54" s="108"/>
      <c r="C54" s="107"/>
      <c r="D54" s="107"/>
      <c r="E54" s="107"/>
      <c r="F54" s="109"/>
      <c r="G54" s="109"/>
      <c r="H54" s="107"/>
    </row>
    <row r="55" spans="1:8" s="22" customFormat="1" hidden="1" x14ac:dyDescent="0.45">
      <c r="A55" s="107"/>
      <c r="B55" s="108"/>
      <c r="C55" s="107"/>
      <c r="D55" s="107"/>
      <c r="E55" s="107"/>
      <c r="F55" s="109"/>
      <c r="G55" s="109"/>
      <c r="H55" s="107"/>
    </row>
    <row r="56" spans="1:8" s="22" customFormat="1" hidden="1" x14ac:dyDescent="0.45">
      <c r="A56" s="107"/>
      <c r="B56" s="108"/>
      <c r="C56" s="107"/>
      <c r="D56" s="107"/>
      <c r="E56" s="107"/>
      <c r="F56" s="109"/>
      <c r="G56" s="109"/>
      <c r="H56" s="107"/>
    </row>
    <row r="57" spans="1:8" s="22" customFormat="1" hidden="1" x14ac:dyDescent="0.45">
      <c r="A57" s="107"/>
      <c r="B57" s="108"/>
      <c r="C57" s="107"/>
      <c r="D57" s="107"/>
      <c r="E57" s="107"/>
      <c r="F57" s="109"/>
      <c r="G57" s="109"/>
      <c r="H57" s="107"/>
    </row>
    <row r="58" spans="1:8" s="22" customFormat="1" hidden="1" x14ac:dyDescent="0.45">
      <c r="A58" s="107"/>
      <c r="B58" s="108"/>
      <c r="C58" s="107"/>
      <c r="D58" s="107"/>
      <c r="E58" s="107"/>
      <c r="F58" s="109"/>
      <c r="G58" s="109"/>
      <c r="H58" s="107"/>
    </row>
    <row r="59" spans="1:8" s="22" customFormat="1" hidden="1" x14ac:dyDescent="0.45">
      <c r="A59" s="107"/>
      <c r="B59" s="108"/>
      <c r="C59" s="107"/>
      <c r="D59" s="107"/>
      <c r="E59" s="107"/>
      <c r="F59" s="109"/>
      <c r="G59" s="109"/>
      <c r="H59" s="107"/>
    </row>
    <row r="60" spans="1:8" s="22" customFormat="1" hidden="1" x14ac:dyDescent="0.45">
      <c r="A60" s="107"/>
      <c r="B60" s="108"/>
      <c r="C60" s="107"/>
      <c r="D60" s="107"/>
      <c r="E60" s="107"/>
      <c r="F60" s="109"/>
      <c r="G60" s="109"/>
      <c r="H60" s="107"/>
    </row>
    <row r="61" spans="1:8" s="22" customFormat="1" hidden="1" x14ac:dyDescent="0.45">
      <c r="A61" s="107"/>
      <c r="B61" s="108"/>
      <c r="C61" s="107"/>
      <c r="D61" s="107"/>
      <c r="E61" s="107"/>
      <c r="F61" s="109"/>
      <c r="G61" s="109"/>
      <c r="H61" s="107"/>
    </row>
    <row r="62" spans="1:8" s="22" customFormat="1" hidden="1" x14ac:dyDescent="0.45">
      <c r="A62" s="107"/>
      <c r="B62" s="108"/>
      <c r="C62" s="107"/>
      <c r="D62" s="107"/>
      <c r="E62" s="107"/>
      <c r="F62" s="109"/>
      <c r="G62" s="109"/>
      <c r="H62" s="107"/>
    </row>
    <row r="63" spans="1:8" s="22" customFormat="1" hidden="1" x14ac:dyDescent="0.45">
      <c r="A63" s="107"/>
      <c r="B63" s="108"/>
      <c r="C63" s="107"/>
      <c r="D63" s="107"/>
      <c r="E63" s="107"/>
      <c r="F63" s="109"/>
      <c r="G63" s="109"/>
      <c r="H63" s="107"/>
    </row>
    <row r="64" spans="1:8" s="22" customFormat="1" hidden="1" x14ac:dyDescent="0.45">
      <c r="A64" s="107"/>
      <c r="B64" s="108"/>
      <c r="C64" s="107"/>
      <c r="D64" s="107"/>
      <c r="E64" s="107"/>
      <c r="F64" s="109"/>
      <c r="G64" s="109"/>
      <c r="H64" s="107"/>
    </row>
    <row r="65" spans="1:8" s="22" customFormat="1" hidden="1" x14ac:dyDescent="0.45">
      <c r="A65" s="107"/>
      <c r="B65" s="108"/>
      <c r="C65" s="107"/>
      <c r="D65" s="107"/>
      <c r="E65" s="107"/>
      <c r="F65" s="109"/>
      <c r="G65" s="109"/>
      <c r="H65" s="107"/>
    </row>
    <row r="66" spans="1:8" s="22" customFormat="1" hidden="1" x14ac:dyDescent="0.45">
      <c r="A66" s="107"/>
      <c r="B66" s="108"/>
      <c r="C66" s="107"/>
      <c r="D66" s="107"/>
      <c r="E66" s="107"/>
      <c r="F66" s="109"/>
      <c r="G66" s="109"/>
      <c r="H66" s="107"/>
    </row>
    <row r="67" spans="1:8" s="22" customFormat="1" hidden="1" x14ac:dyDescent="0.45">
      <c r="A67" s="107"/>
      <c r="B67" s="108"/>
      <c r="C67" s="107"/>
      <c r="D67" s="107"/>
      <c r="E67" s="107"/>
      <c r="F67" s="109"/>
      <c r="G67" s="109"/>
      <c r="H67" s="107"/>
    </row>
    <row r="68" spans="1:8" s="22" customFormat="1" hidden="1" x14ac:dyDescent="0.45">
      <c r="A68" s="107"/>
      <c r="B68" s="108"/>
      <c r="C68" s="107"/>
      <c r="D68" s="107"/>
      <c r="E68" s="107"/>
      <c r="F68" s="109"/>
      <c r="G68" s="109"/>
      <c r="H68" s="107"/>
    </row>
    <row r="69" spans="1:8" s="22" customFormat="1" hidden="1" x14ac:dyDescent="0.45">
      <c r="A69" s="107"/>
      <c r="B69" s="108"/>
      <c r="C69" s="107"/>
      <c r="D69" s="107"/>
      <c r="E69" s="107"/>
      <c r="F69" s="109"/>
      <c r="G69" s="109"/>
      <c r="H69" s="107"/>
    </row>
    <row r="70" spans="1:8" s="22" customFormat="1" hidden="1" x14ac:dyDescent="0.45">
      <c r="A70" s="107"/>
      <c r="B70" s="108"/>
      <c r="C70" s="107"/>
      <c r="D70" s="107"/>
      <c r="E70" s="107"/>
      <c r="F70" s="109"/>
      <c r="G70" s="109"/>
      <c r="H70" s="107"/>
    </row>
    <row r="71" spans="1:8" s="22" customFormat="1" hidden="1" x14ac:dyDescent="0.45">
      <c r="A71" s="107"/>
      <c r="B71" s="108"/>
      <c r="C71" s="107"/>
      <c r="D71" s="107"/>
      <c r="E71" s="107"/>
      <c r="F71" s="109"/>
      <c r="G71" s="109"/>
      <c r="H71" s="107"/>
    </row>
    <row r="72" spans="1:8" s="22" customFormat="1" hidden="1" x14ac:dyDescent="0.45">
      <c r="A72" s="107"/>
      <c r="B72" s="108"/>
      <c r="C72" s="107"/>
      <c r="D72" s="107"/>
      <c r="E72" s="107"/>
      <c r="F72" s="109"/>
      <c r="G72" s="109"/>
      <c r="H72" s="107"/>
    </row>
    <row r="73" spans="1:8" s="22" customFormat="1" hidden="1" x14ac:dyDescent="0.45">
      <c r="A73" s="107"/>
      <c r="B73" s="108"/>
      <c r="C73" s="107"/>
      <c r="D73" s="107"/>
      <c r="E73" s="107"/>
      <c r="F73" s="109"/>
      <c r="G73" s="109"/>
      <c r="H73" s="107"/>
    </row>
    <row r="74" spans="1:8" s="22" customFormat="1" hidden="1" x14ac:dyDescent="0.45">
      <c r="A74" s="107"/>
      <c r="B74" s="108"/>
      <c r="C74" s="107"/>
      <c r="D74" s="107"/>
      <c r="E74" s="107"/>
      <c r="F74" s="109"/>
      <c r="G74" s="109"/>
      <c r="H74" s="107"/>
    </row>
    <row r="75" spans="1:8" s="22" customFormat="1" hidden="1" x14ac:dyDescent="0.45">
      <c r="A75" s="107"/>
      <c r="B75" s="108"/>
      <c r="C75" s="107"/>
      <c r="D75" s="107"/>
      <c r="E75" s="107"/>
      <c r="F75" s="109"/>
      <c r="G75" s="109"/>
      <c r="H75" s="107"/>
    </row>
    <row r="76" spans="1:8" s="22" customFormat="1" hidden="1" x14ac:dyDescent="0.45">
      <c r="A76" s="107"/>
      <c r="B76" s="108"/>
      <c r="C76" s="107"/>
      <c r="D76" s="107"/>
      <c r="E76" s="107"/>
      <c r="F76" s="109"/>
      <c r="G76" s="109"/>
      <c r="H76" s="107"/>
    </row>
    <row r="77" spans="1:8" s="22" customFormat="1" hidden="1" x14ac:dyDescent="0.45">
      <c r="A77" s="107"/>
      <c r="B77" s="108"/>
      <c r="C77" s="107"/>
      <c r="D77" s="107"/>
      <c r="E77" s="107"/>
      <c r="F77" s="109"/>
      <c r="G77" s="109"/>
      <c r="H77" s="107"/>
    </row>
    <row r="78" spans="1:8" s="22" customFormat="1" hidden="1" x14ac:dyDescent="0.45">
      <c r="A78" s="107"/>
      <c r="B78" s="108"/>
      <c r="C78" s="107"/>
      <c r="D78" s="107"/>
      <c r="E78" s="107"/>
      <c r="F78" s="109"/>
      <c r="G78" s="109"/>
      <c r="H78" s="107"/>
    </row>
    <row r="79" spans="1:8" s="22" customFormat="1" hidden="1" x14ac:dyDescent="0.45">
      <c r="A79" s="107"/>
      <c r="B79" s="108"/>
      <c r="C79" s="107"/>
      <c r="D79" s="107"/>
      <c r="E79" s="107"/>
      <c r="F79" s="109"/>
      <c r="G79" s="109"/>
      <c r="H79" s="107"/>
    </row>
    <row r="80" spans="1:8" s="22" customFormat="1" hidden="1" x14ac:dyDescent="0.45">
      <c r="A80" s="107"/>
      <c r="B80" s="108"/>
      <c r="C80" s="107"/>
      <c r="D80" s="107"/>
      <c r="E80" s="107"/>
      <c r="F80" s="109"/>
      <c r="G80" s="109"/>
      <c r="H80" s="107"/>
    </row>
    <row r="81" spans="1:8" s="22" customFormat="1" hidden="1" x14ac:dyDescent="0.45">
      <c r="A81" s="107"/>
      <c r="B81" s="108"/>
      <c r="C81" s="107"/>
      <c r="D81" s="107"/>
      <c r="E81" s="107"/>
      <c r="F81" s="109"/>
      <c r="G81" s="109"/>
      <c r="H81" s="107"/>
    </row>
    <row r="82" spans="1:8" s="22" customFormat="1" hidden="1" x14ac:dyDescent="0.45">
      <c r="A82" s="107"/>
      <c r="B82" s="108"/>
      <c r="C82" s="107"/>
      <c r="D82" s="107"/>
      <c r="E82" s="107"/>
      <c r="F82" s="109"/>
      <c r="G82" s="109"/>
      <c r="H82" s="107"/>
    </row>
    <row r="83" spans="1:8" s="22" customFormat="1" hidden="1" x14ac:dyDescent="0.45">
      <c r="A83" s="107"/>
      <c r="B83" s="108"/>
      <c r="C83" s="107"/>
      <c r="D83" s="107"/>
      <c r="E83" s="107"/>
      <c r="F83" s="109"/>
      <c r="G83" s="109"/>
      <c r="H83" s="107"/>
    </row>
    <row r="84" spans="1:8" s="22" customFormat="1" hidden="1" x14ac:dyDescent="0.45">
      <c r="A84" s="107"/>
      <c r="B84" s="108"/>
      <c r="C84" s="107"/>
      <c r="D84" s="107"/>
      <c r="E84" s="107"/>
      <c r="F84" s="109"/>
      <c r="G84" s="109"/>
      <c r="H84" s="107"/>
    </row>
    <row r="85" spans="1:8" s="22" customFormat="1" hidden="1" x14ac:dyDescent="0.45">
      <c r="A85" s="107"/>
      <c r="B85" s="108"/>
      <c r="C85" s="107"/>
      <c r="D85" s="107"/>
      <c r="E85" s="107"/>
      <c r="F85" s="109"/>
      <c r="G85" s="109"/>
      <c r="H85" s="107"/>
    </row>
    <row r="86" spans="1:8" s="22" customFormat="1" hidden="1" x14ac:dyDescent="0.45">
      <c r="A86" s="107"/>
      <c r="B86" s="108"/>
      <c r="C86" s="107"/>
      <c r="D86" s="107"/>
      <c r="E86" s="107"/>
      <c r="F86" s="109"/>
      <c r="G86" s="109"/>
      <c r="H86" s="107"/>
    </row>
    <row r="87" spans="1:8" s="22" customFormat="1" hidden="1" x14ac:dyDescent="0.45">
      <c r="A87" s="107"/>
      <c r="B87" s="108"/>
      <c r="C87" s="107"/>
      <c r="D87" s="107"/>
      <c r="E87" s="107"/>
      <c r="F87" s="109"/>
      <c r="G87" s="109"/>
      <c r="H87" s="107"/>
    </row>
    <row r="88" spans="1:8" s="22" customFormat="1" hidden="1" x14ac:dyDescent="0.45">
      <c r="A88" s="107"/>
      <c r="B88" s="108"/>
      <c r="C88" s="107"/>
      <c r="D88" s="107"/>
      <c r="E88" s="107"/>
      <c r="F88" s="109"/>
      <c r="G88" s="109"/>
      <c r="H88" s="107"/>
    </row>
    <row r="89" spans="1:8" s="22" customFormat="1" hidden="1" x14ac:dyDescent="0.45">
      <c r="A89" s="107"/>
      <c r="B89" s="108"/>
      <c r="C89" s="107"/>
      <c r="D89" s="107"/>
      <c r="E89" s="107"/>
      <c r="F89" s="109"/>
      <c r="G89" s="109"/>
      <c r="H89" s="107"/>
    </row>
    <row r="90" spans="1:8" s="22" customFormat="1" hidden="1" x14ac:dyDescent="0.45">
      <c r="A90" s="107"/>
      <c r="B90" s="108"/>
      <c r="C90" s="107"/>
      <c r="D90" s="107"/>
      <c r="E90" s="107"/>
      <c r="F90" s="109"/>
      <c r="G90" s="109"/>
      <c r="H90" s="107"/>
    </row>
    <row r="91" spans="1:8" s="22" customFormat="1" hidden="1" x14ac:dyDescent="0.45">
      <c r="A91" s="107"/>
      <c r="B91" s="108"/>
      <c r="C91" s="107"/>
      <c r="D91" s="107"/>
      <c r="E91" s="107"/>
      <c r="F91" s="109"/>
      <c r="G91" s="109"/>
      <c r="H91" s="107"/>
    </row>
    <row r="92" spans="1:8" s="22" customFormat="1" hidden="1" x14ac:dyDescent="0.45">
      <c r="A92" s="107"/>
      <c r="B92" s="108"/>
      <c r="C92" s="107"/>
      <c r="D92" s="107"/>
      <c r="E92" s="107"/>
      <c r="F92" s="109"/>
      <c r="G92" s="109"/>
      <c r="H92" s="107"/>
    </row>
    <row r="93" spans="1:8" s="22" customFormat="1" hidden="1" x14ac:dyDescent="0.45">
      <c r="A93" s="107"/>
      <c r="B93" s="108"/>
      <c r="C93" s="107"/>
      <c r="D93" s="107"/>
      <c r="E93" s="107"/>
      <c r="F93" s="109"/>
      <c r="G93" s="109"/>
      <c r="H93" s="107"/>
    </row>
    <row r="94" spans="1:8" s="22" customFormat="1" hidden="1" x14ac:dyDescent="0.45">
      <c r="A94" s="107"/>
      <c r="B94" s="108"/>
      <c r="C94" s="107"/>
      <c r="D94" s="107"/>
      <c r="E94" s="107"/>
      <c r="F94" s="109"/>
      <c r="G94" s="109"/>
      <c r="H94" s="107"/>
    </row>
    <row r="95" spans="1:8" s="22" customFormat="1" hidden="1" x14ac:dyDescent="0.45">
      <c r="A95" s="107"/>
      <c r="B95" s="108"/>
      <c r="C95" s="107"/>
      <c r="D95" s="107"/>
      <c r="E95" s="107"/>
      <c r="F95" s="109"/>
      <c r="G95" s="109"/>
      <c r="H95" s="107"/>
    </row>
    <row r="96" spans="1:8" s="22" customFormat="1" hidden="1" x14ac:dyDescent="0.45">
      <c r="A96" s="107"/>
      <c r="B96" s="108"/>
      <c r="C96" s="107"/>
      <c r="D96" s="107"/>
      <c r="E96" s="107"/>
      <c r="F96" s="109"/>
      <c r="G96" s="109"/>
      <c r="H96" s="107"/>
    </row>
    <row r="97" spans="1:8" s="22" customFormat="1" hidden="1" x14ac:dyDescent="0.45">
      <c r="A97" s="107"/>
      <c r="B97" s="108"/>
      <c r="C97" s="107"/>
      <c r="D97" s="107"/>
      <c r="E97" s="107"/>
      <c r="F97" s="109"/>
      <c r="G97" s="109"/>
      <c r="H97" s="107"/>
    </row>
    <row r="98" spans="1:8" s="22" customFormat="1" hidden="1" x14ac:dyDescent="0.45">
      <c r="A98" s="107"/>
      <c r="B98" s="108"/>
      <c r="C98" s="107"/>
      <c r="D98" s="107"/>
      <c r="E98" s="107"/>
      <c r="F98" s="109"/>
      <c r="G98" s="109"/>
      <c r="H98" s="107"/>
    </row>
    <row r="99" spans="1:8" s="22" customFormat="1" hidden="1" x14ac:dyDescent="0.45">
      <c r="A99" s="107"/>
      <c r="B99" s="108"/>
      <c r="C99" s="107"/>
      <c r="D99" s="107"/>
      <c r="E99" s="107"/>
      <c r="F99" s="109"/>
      <c r="G99" s="109"/>
      <c r="H99" s="107"/>
    </row>
    <row r="100" spans="1:8" s="22" customFormat="1" hidden="1" x14ac:dyDescent="0.45">
      <c r="A100" s="107"/>
      <c r="B100" s="108"/>
      <c r="C100" s="107"/>
      <c r="D100" s="107"/>
      <c r="E100" s="107"/>
      <c r="F100" s="109"/>
      <c r="G100" s="109"/>
      <c r="H100" s="107"/>
    </row>
    <row r="101" spans="1:8" s="22" customFormat="1" hidden="1" x14ac:dyDescent="0.45">
      <c r="A101" s="107"/>
      <c r="B101" s="108"/>
      <c r="C101" s="107"/>
      <c r="D101" s="107"/>
      <c r="E101" s="107"/>
      <c r="F101" s="109"/>
      <c r="G101" s="109"/>
      <c r="H101" s="107"/>
    </row>
    <row r="102" spans="1:8" s="22" customFormat="1" hidden="1" x14ac:dyDescent="0.45">
      <c r="A102" s="107"/>
      <c r="B102" s="108"/>
      <c r="C102" s="107"/>
      <c r="D102" s="107"/>
      <c r="E102" s="107"/>
      <c r="F102" s="109"/>
      <c r="G102" s="109"/>
      <c r="H102" s="107"/>
    </row>
    <row r="103" spans="1:8" s="22" customFormat="1" hidden="1" x14ac:dyDescent="0.45">
      <c r="A103" s="107"/>
      <c r="B103" s="108"/>
      <c r="C103" s="107"/>
      <c r="D103" s="107"/>
      <c r="E103" s="107"/>
      <c r="F103" s="109"/>
      <c r="G103" s="109"/>
      <c r="H103" s="107"/>
    </row>
    <row r="104" spans="1:8" s="22" customFormat="1" hidden="1" x14ac:dyDescent="0.45">
      <c r="A104" s="107"/>
      <c r="B104" s="108"/>
      <c r="C104" s="107"/>
      <c r="D104" s="107"/>
      <c r="E104" s="107"/>
      <c r="F104" s="109"/>
      <c r="G104" s="109"/>
      <c r="H104" s="107"/>
    </row>
    <row r="105" spans="1:8" s="22" customFormat="1" hidden="1" x14ac:dyDescent="0.45">
      <c r="A105" s="107"/>
      <c r="B105" s="108"/>
      <c r="C105" s="107"/>
      <c r="D105" s="107"/>
      <c r="E105" s="107"/>
      <c r="F105" s="109"/>
      <c r="G105" s="109"/>
      <c r="H105" s="107"/>
    </row>
    <row r="106" spans="1:8" s="22" customFormat="1" hidden="1" x14ac:dyDescent="0.45">
      <c r="A106" s="107"/>
      <c r="B106" s="108"/>
      <c r="C106" s="107"/>
      <c r="D106" s="107"/>
      <c r="E106" s="107"/>
      <c r="F106" s="109"/>
      <c r="G106" s="109"/>
      <c r="H106" s="107"/>
    </row>
    <row r="107" spans="1:8" s="22" customFormat="1" hidden="1" x14ac:dyDescent="0.45">
      <c r="A107" s="107"/>
      <c r="B107" s="108"/>
      <c r="C107" s="107"/>
      <c r="D107" s="107"/>
      <c r="E107" s="107"/>
      <c r="F107" s="109"/>
      <c r="G107" s="109"/>
      <c r="H107" s="107"/>
    </row>
    <row r="108" spans="1:8" s="22" customFormat="1" hidden="1" x14ac:dyDescent="0.45">
      <c r="A108" s="107"/>
      <c r="B108" s="108"/>
      <c r="C108" s="107"/>
      <c r="D108" s="107"/>
      <c r="E108" s="107"/>
      <c r="F108" s="109"/>
      <c r="G108" s="109"/>
      <c r="H108" s="107"/>
    </row>
    <row r="109" spans="1:8" s="22" customFormat="1" hidden="1" x14ac:dyDescent="0.45">
      <c r="A109" s="107"/>
      <c r="B109" s="108"/>
      <c r="C109" s="107"/>
      <c r="D109" s="107"/>
      <c r="E109" s="107"/>
      <c r="F109" s="109"/>
      <c r="G109" s="109"/>
      <c r="H109" s="107"/>
    </row>
    <row r="110" spans="1:8" s="22" customFormat="1" hidden="1" x14ac:dyDescent="0.45">
      <c r="A110" s="107"/>
      <c r="B110" s="108"/>
      <c r="C110" s="107"/>
      <c r="D110" s="107"/>
      <c r="E110" s="107"/>
      <c r="F110" s="109"/>
      <c r="G110" s="109"/>
      <c r="H110" s="107"/>
    </row>
    <row r="111" spans="1:8" s="22" customFormat="1" hidden="1" x14ac:dyDescent="0.45">
      <c r="A111" s="107"/>
      <c r="B111" s="108"/>
      <c r="C111" s="107"/>
      <c r="D111" s="107"/>
      <c r="E111" s="107"/>
      <c r="F111" s="109"/>
      <c r="G111" s="109"/>
      <c r="H111" s="107"/>
    </row>
    <row r="112" spans="1:8" s="22" customFormat="1" hidden="1" x14ac:dyDescent="0.45">
      <c r="A112" s="107"/>
      <c r="B112" s="108"/>
      <c r="C112" s="107"/>
      <c r="D112" s="107"/>
      <c r="E112" s="107"/>
      <c r="F112" s="109"/>
      <c r="G112" s="109"/>
      <c r="H112" s="107"/>
    </row>
    <row r="113" spans="1:8" s="22" customFormat="1" hidden="1" x14ac:dyDescent="0.45">
      <c r="A113" s="107"/>
      <c r="B113" s="108"/>
      <c r="C113" s="107"/>
      <c r="D113" s="107"/>
      <c r="E113" s="107"/>
      <c r="F113" s="109"/>
      <c r="G113" s="109"/>
      <c r="H113" s="107"/>
    </row>
    <row r="114" spans="1:8" s="22" customFormat="1" hidden="1" x14ac:dyDescent="0.45">
      <c r="A114" s="107"/>
      <c r="B114" s="108"/>
      <c r="C114" s="107"/>
      <c r="D114" s="107"/>
      <c r="E114" s="107"/>
      <c r="F114" s="109"/>
      <c r="G114" s="109"/>
      <c r="H114" s="107"/>
    </row>
    <row r="115" spans="1:8" s="22" customFormat="1" hidden="1" x14ac:dyDescent="0.45">
      <c r="A115" s="107"/>
      <c r="B115" s="108"/>
      <c r="C115" s="107"/>
      <c r="D115" s="107"/>
      <c r="E115" s="107"/>
      <c r="F115" s="109"/>
      <c r="G115" s="109"/>
      <c r="H115" s="107"/>
    </row>
    <row r="116" spans="1:8" s="22" customFormat="1" hidden="1" x14ac:dyDescent="0.45">
      <c r="A116" s="107"/>
      <c r="B116" s="108"/>
      <c r="C116" s="107"/>
      <c r="D116" s="107"/>
      <c r="E116" s="107"/>
      <c r="F116" s="109"/>
      <c r="G116" s="109"/>
      <c r="H116" s="107"/>
    </row>
    <row r="117" spans="1:8" s="22" customFormat="1" hidden="1" x14ac:dyDescent="0.45">
      <c r="A117" s="107"/>
      <c r="B117" s="108"/>
      <c r="C117" s="107"/>
      <c r="D117" s="107"/>
      <c r="E117" s="107"/>
      <c r="F117" s="109"/>
      <c r="G117" s="109"/>
      <c r="H117" s="107"/>
    </row>
    <row r="118" spans="1:8" s="22" customFormat="1" hidden="1" x14ac:dyDescent="0.45">
      <c r="A118" s="107"/>
      <c r="B118" s="108"/>
      <c r="C118" s="107"/>
      <c r="D118" s="107"/>
      <c r="E118" s="107"/>
      <c r="F118" s="109"/>
      <c r="G118" s="109"/>
      <c r="H118" s="107"/>
    </row>
    <row r="119" spans="1:8" s="22" customFormat="1" hidden="1" x14ac:dyDescent="0.45">
      <c r="A119" s="107"/>
      <c r="B119" s="108"/>
      <c r="C119" s="107"/>
      <c r="D119" s="107"/>
      <c r="E119" s="107"/>
      <c r="F119" s="109"/>
      <c r="G119" s="109"/>
      <c r="H119" s="107"/>
    </row>
    <row r="120" spans="1:8" s="22" customFormat="1" hidden="1" x14ac:dyDescent="0.45">
      <c r="A120" s="107"/>
      <c r="B120" s="108"/>
      <c r="C120" s="107"/>
      <c r="D120" s="107"/>
      <c r="E120" s="107"/>
      <c r="F120" s="109"/>
      <c r="G120" s="109"/>
      <c r="H120" s="107"/>
    </row>
    <row r="121" spans="1:8" s="22" customFormat="1" hidden="1" x14ac:dyDescent="0.45">
      <c r="A121" s="107"/>
      <c r="B121" s="108"/>
      <c r="C121" s="107"/>
      <c r="D121" s="107"/>
      <c r="E121" s="107"/>
      <c r="F121" s="109"/>
      <c r="G121" s="109"/>
      <c r="H121" s="107"/>
    </row>
    <row r="122" spans="1:8" s="22" customFormat="1" hidden="1" x14ac:dyDescent="0.45">
      <c r="A122" s="107"/>
      <c r="B122" s="108"/>
      <c r="C122" s="107"/>
      <c r="D122" s="107"/>
      <c r="E122" s="107"/>
      <c r="F122" s="109"/>
      <c r="G122" s="109"/>
      <c r="H122" s="107"/>
    </row>
    <row r="123" spans="1:8" s="22" customFormat="1" hidden="1" x14ac:dyDescent="0.45">
      <c r="A123" s="107"/>
      <c r="B123" s="108"/>
      <c r="C123" s="107"/>
      <c r="D123" s="107"/>
      <c r="E123" s="107"/>
      <c r="F123" s="109"/>
      <c r="G123" s="109"/>
      <c r="H123" s="107"/>
    </row>
    <row r="124" spans="1:8" s="22" customFormat="1" hidden="1" x14ac:dyDescent="0.45">
      <c r="A124" s="107"/>
      <c r="B124" s="108"/>
      <c r="C124" s="107"/>
      <c r="D124" s="107"/>
      <c r="E124" s="107"/>
      <c r="F124" s="109"/>
      <c r="G124" s="109"/>
      <c r="H124" s="107"/>
    </row>
    <row r="125" spans="1:8" s="22" customFormat="1" hidden="1" x14ac:dyDescent="0.45">
      <c r="A125" s="107"/>
      <c r="B125" s="108"/>
      <c r="C125" s="107"/>
      <c r="D125" s="107"/>
      <c r="E125" s="107"/>
      <c r="F125" s="109"/>
      <c r="G125" s="109"/>
      <c r="H125" s="107"/>
    </row>
    <row r="126" spans="1:8" s="22" customFormat="1" hidden="1" x14ac:dyDescent="0.45">
      <c r="A126" s="107"/>
      <c r="B126" s="108"/>
      <c r="C126" s="107"/>
      <c r="D126" s="107"/>
      <c r="E126" s="107"/>
      <c r="F126" s="109"/>
      <c r="G126" s="109"/>
      <c r="H126" s="107"/>
    </row>
    <row r="127" spans="1:8" s="22" customFormat="1" hidden="1" x14ac:dyDescent="0.45">
      <c r="A127" s="107"/>
      <c r="B127" s="108"/>
      <c r="C127" s="107"/>
      <c r="D127" s="107"/>
      <c r="E127" s="107"/>
      <c r="F127" s="109"/>
      <c r="G127" s="109"/>
      <c r="H127" s="107"/>
    </row>
  </sheetData>
  <sheetProtection algorithmName="SHA-512" hashValue="lXwtzFfAx/lA+m/Gd5UKdWZVhCTENCzLnrRGkkYmsehbKnOUR2uVHjB49B9rfF7GXtRbCDgpRaP4KWNP0LE5Tw==" saltValue="Kr5MNsCLrjsnCEKXKJAiaA==" spinCount="100000" sheet="1" objects="1" scenarios="1"/>
  <mergeCells count="3">
    <mergeCell ref="B2:D3"/>
    <mergeCell ref="J2:M21"/>
    <mergeCell ref="A5:A17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0000000}">
          <x14:formula1>
            <xm:f>segédCSK!$I$7:$I$13</xm:f>
          </x14:formula1>
          <xm:sqref>F6:F17 C6:D17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0"/>
  <sheetViews>
    <sheetView workbookViewId="0">
      <selection activeCell="B21" sqref="B21"/>
    </sheetView>
  </sheetViews>
  <sheetFormatPr defaultRowHeight="14.25" x14ac:dyDescent="0.45"/>
  <cols>
    <col min="1" max="4" width="13.86328125" customWidth="1"/>
    <col min="5" max="6" width="8.86328125" style="7" bestFit="1" customWidth="1"/>
    <col min="7" max="7" width="9.33203125" style="7" bestFit="1" customWidth="1"/>
  </cols>
  <sheetData>
    <row r="1" spans="1:16" s="3" customFormat="1" ht="28.5" x14ac:dyDescent="0.45">
      <c r="A1" s="2" t="s">
        <v>13</v>
      </c>
      <c r="B1" s="2" t="s">
        <v>75</v>
      </c>
      <c r="C1" s="2" t="s">
        <v>76</v>
      </c>
      <c r="D1" s="78"/>
      <c r="E1" s="1">
        <v>0</v>
      </c>
      <c r="F1" s="5"/>
      <c r="G1" s="5"/>
      <c r="H1" s="8" t="s">
        <v>36</v>
      </c>
      <c r="I1" s="8" t="s">
        <v>17</v>
      </c>
      <c r="J1" s="9" t="s">
        <v>26</v>
      </c>
      <c r="K1" s="9" t="s">
        <v>27</v>
      </c>
      <c r="M1" s="12" t="s">
        <v>37</v>
      </c>
      <c r="N1" s="12" t="s">
        <v>17</v>
      </c>
      <c r="O1" s="13" t="s">
        <v>26</v>
      </c>
      <c r="P1" s="13" t="s">
        <v>27</v>
      </c>
    </row>
    <row r="2" spans="1:16" ht="28.5" x14ac:dyDescent="0.45">
      <c r="A2" s="1">
        <v>1</v>
      </c>
      <c r="B2" s="4">
        <v>20000</v>
      </c>
      <c r="C2" s="4">
        <f>12*B2</f>
        <v>240000</v>
      </c>
      <c r="D2" s="4"/>
      <c r="E2" s="1">
        <v>1</v>
      </c>
      <c r="F2" s="6"/>
      <c r="G2" s="6"/>
      <c r="H2" s="9" t="s">
        <v>32</v>
      </c>
      <c r="I2" s="8" t="s">
        <v>24</v>
      </c>
      <c r="J2" s="9"/>
      <c r="K2" s="9"/>
      <c r="M2" s="13" t="s">
        <v>32</v>
      </c>
      <c r="N2" s="12" t="s">
        <v>24</v>
      </c>
      <c r="O2" s="13"/>
      <c r="P2" s="13"/>
    </row>
    <row r="3" spans="1:16" x14ac:dyDescent="0.45">
      <c r="A3" s="1">
        <v>2</v>
      </c>
      <c r="B3" s="4">
        <v>80000</v>
      </c>
      <c r="C3" s="4">
        <f t="shared" ref="C3:C7" si="0">12*B3</f>
        <v>960000</v>
      </c>
      <c r="D3" s="4"/>
      <c r="E3" s="1">
        <v>2</v>
      </c>
      <c r="F3" s="6"/>
      <c r="G3" s="6"/>
      <c r="H3" s="9"/>
      <c r="I3" s="9" t="s">
        <v>14</v>
      </c>
      <c r="J3" s="10">
        <v>0.15</v>
      </c>
      <c r="K3" s="11">
        <v>0.185</v>
      </c>
      <c r="M3" s="13"/>
      <c r="N3" s="13" t="s">
        <v>14</v>
      </c>
      <c r="O3" s="14">
        <v>0.15</v>
      </c>
      <c r="P3" s="15">
        <v>0.185</v>
      </c>
    </row>
    <row r="4" spans="1:16" x14ac:dyDescent="0.45">
      <c r="A4" s="1">
        <v>3</v>
      </c>
      <c r="B4" s="4">
        <f>99000*2</f>
        <v>198000</v>
      </c>
      <c r="C4" s="4">
        <f t="shared" si="0"/>
        <v>2376000</v>
      </c>
      <c r="D4" s="4"/>
      <c r="E4" s="6">
        <f>B4/3</f>
        <v>66000</v>
      </c>
      <c r="F4" s="6">
        <f t="shared" ref="F4:G4" si="1">C4/3</f>
        <v>792000</v>
      </c>
      <c r="G4" s="6">
        <f t="shared" si="1"/>
        <v>0</v>
      </c>
      <c r="H4" s="9"/>
      <c r="I4" s="9" t="s">
        <v>15</v>
      </c>
      <c r="J4" s="10">
        <v>0</v>
      </c>
      <c r="K4" s="10">
        <v>0</v>
      </c>
      <c r="M4" s="13"/>
      <c r="N4" s="13" t="s">
        <v>16</v>
      </c>
      <c r="O4" s="14">
        <v>0</v>
      </c>
      <c r="P4" s="14">
        <v>0.1</v>
      </c>
    </row>
    <row r="5" spans="1:16" x14ac:dyDescent="0.45">
      <c r="A5" s="1">
        <v>4</v>
      </c>
      <c r="B5" s="4">
        <f>132000*2</f>
        <v>264000</v>
      </c>
      <c r="C5" s="4">
        <f t="shared" si="0"/>
        <v>3168000</v>
      </c>
      <c r="D5" s="4"/>
      <c r="E5" s="6">
        <v>33000</v>
      </c>
      <c r="F5" s="6">
        <v>49500</v>
      </c>
      <c r="G5" s="6">
        <v>495000</v>
      </c>
      <c r="H5" s="9"/>
      <c r="I5" s="9" t="s">
        <v>16</v>
      </c>
      <c r="J5" s="10">
        <v>0</v>
      </c>
      <c r="K5" s="10">
        <v>0.1</v>
      </c>
      <c r="M5" s="13"/>
      <c r="N5" s="13" t="s">
        <v>25</v>
      </c>
      <c r="O5" s="13"/>
      <c r="P5" s="14"/>
    </row>
    <row r="6" spans="1:16" x14ac:dyDescent="0.45">
      <c r="A6" s="1">
        <v>5</v>
      </c>
      <c r="B6" s="4">
        <f>165000*2</f>
        <v>330000</v>
      </c>
      <c r="C6" s="4">
        <f t="shared" si="0"/>
        <v>3960000</v>
      </c>
      <c r="D6" s="4"/>
      <c r="E6" s="6">
        <v>33000</v>
      </c>
      <c r="F6" s="6">
        <v>49500</v>
      </c>
      <c r="G6" s="6">
        <v>495000</v>
      </c>
      <c r="H6" s="9"/>
      <c r="I6" s="9" t="s">
        <v>58</v>
      </c>
      <c r="J6" s="10">
        <v>0.15</v>
      </c>
      <c r="K6" s="10">
        <v>0</v>
      </c>
      <c r="M6" s="13"/>
      <c r="N6" s="13"/>
      <c r="O6" s="13"/>
      <c r="P6" s="13"/>
    </row>
    <row r="7" spans="1:16" x14ac:dyDescent="0.45">
      <c r="A7" s="1">
        <v>6</v>
      </c>
      <c r="B7" s="4">
        <f>198000*2</f>
        <v>396000</v>
      </c>
      <c r="C7" s="4">
        <f t="shared" si="0"/>
        <v>4752000</v>
      </c>
      <c r="D7" s="4"/>
      <c r="E7" s="6">
        <v>33000</v>
      </c>
      <c r="F7" s="6">
        <v>49500</v>
      </c>
      <c r="G7" s="6">
        <v>495000</v>
      </c>
      <c r="H7" s="9"/>
      <c r="I7" s="9" t="s">
        <v>25</v>
      </c>
      <c r="J7" s="9"/>
      <c r="K7" s="9"/>
    </row>
    <row r="8" spans="1:16" x14ac:dyDescent="0.45">
      <c r="O8" s="79"/>
      <c r="P8" s="80"/>
    </row>
    <row r="11" spans="1:16" x14ac:dyDescent="0.45">
      <c r="A11" t="s">
        <v>41</v>
      </c>
    </row>
    <row r="12" spans="1:16" ht="97.5" customHeight="1" x14ac:dyDescent="0.45">
      <c r="A12" s="3" t="s">
        <v>43</v>
      </c>
      <c r="B12" s="136" t="s">
        <v>67</v>
      </c>
      <c r="C12" s="136"/>
      <c r="D12" s="136"/>
      <c r="E12" s="136"/>
      <c r="F12" s="136"/>
      <c r="G12" s="136"/>
    </row>
    <row r="13" spans="1:16" ht="54.6" customHeight="1" x14ac:dyDescent="0.45">
      <c r="A13" s="3" t="s">
        <v>44</v>
      </c>
      <c r="B13" s="136" t="s">
        <v>42</v>
      </c>
      <c r="C13" s="136"/>
      <c r="D13" s="136"/>
      <c r="E13" s="136"/>
      <c r="F13" s="136"/>
      <c r="G13" s="136"/>
    </row>
    <row r="15" spans="1:16" x14ac:dyDescent="0.45">
      <c r="A15" t="s">
        <v>50</v>
      </c>
    </row>
    <row r="16" spans="1:16" ht="63.75" customHeight="1" x14ac:dyDescent="0.45">
      <c r="A16" s="3" t="s">
        <v>51</v>
      </c>
      <c r="B16" s="136" t="s">
        <v>52</v>
      </c>
      <c r="C16" s="136"/>
      <c r="D16" s="136"/>
      <c r="E16" s="136"/>
      <c r="F16" s="136"/>
      <c r="G16" s="136"/>
    </row>
    <row r="17" spans="1:7" ht="49.25" customHeight="1" x14ac:dyDescent="0.45">
      <c r="A17" s="3" t="s">
        <v>54</v>
      </c>
      <c r="B17" s="136" t="s">
        <v>62</v>
      </c>
      <c r="C17" s="136"/>
      <c r="D17" s="136"/>
      <c r="E17" s="136"/>
      <c r="F17" s="136"/>
      <c r="G17" s="136"/>
    </row>
    <row r="19" spans="1:7" ht="28.5" x14ac:dyDescent="0.45">
      <c r="A19" s="3" t="s">
        <v>78</v>
      </c>
      <c r="B19" s="136" t="s">
        <v>80</v>
      </c>
      <c r="C19" s="136"/>
      <c r="D19" s="136"/>
      <c r="E19" s="136"/>
      <c r="F19" s="136"/>
      <c r="G19" s="136"/>
    </row>
    <row r="20" spans="1:7" ht="28.5" x14ac:dyDescent="0.45">
      <c r="A20" s="3" t="s">
        <v>79</v>
      </c>
      <c r="B20" s="136" t="s">
        <v>81</v>
      </c>
      <c r="C20" s="136"/>
      <c r="D20" s="136"/>
      <c r="E20" s="136"/>
      <c r="F20" s="136"/>
      <c r="G20" s="136"/>
    </row>
  </sheetData>
  <mergeCells count="6">
    <mergeCell ref="B20:G20"/>
    <mergeCell ref="B12:G12"/>
    <mergeCell ref="B13:G13"/>
    <mergeCell ref="B16:G16"/>
    <mergeCell ref="B17:G17"/>
    <mergeCell ref="B19:G19"/>
  </mergeCells>
  <phoneticPr fontId="5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23"/>
  <sheetViews>
    <sheetView workbookViewId="0">
      <selection activeCell="E27" sqref="E27"/>
    </sheetView>
  </sheetViews>
  <sheetFormatPr defaultRowHeight="14.25" x14ac:dyDescent="0.45"/>
  <cols>
    <col min="1" max="2" width="13.86328125" customWidth="1"/>
    <col min="3" max="3" width="8.53125" customWidth="1"/>
    <col min="4" max="5" width="13.86328125" customWidth="1"/>
    <col min="6" max="6" width="8.86328125" style="7" bestFit="1" customWidth="1"/>
    <col min="10" max="10" width="10.6640625" customWidth="1"/>
    <col min="12" max="12" width="10.6640625" customWidth="1"/>
  </cols>
  <sheetData>
    <row r="1" spans="1:13" ht="15.75" x14ac:dyDescent="0.5">
      <c r="A1" s="137" t="s">
        <v>92</v>
      </c>
      <c r="B1" s="137"/>
      <c r="C1" s="137"/>
      <c r="D1" s="137"/>
      <c r="E1" s="137"/>
      <c r="I1" s="7"/>
      <c r="J1" s="110" t="s">
        <v>93</v>
      </c>
    </row>
    <row r="2" spans="1:13" s="3" customFormat="1" ht="28.5" x14ac:dyDescent="0.45">
      <c r="A2" s="2" t="s">
        <v>94</v>
      </c>
      <c r="B2" s="2" t="s">
        <v>95</v>
      </c>
      <c r="C2" s="2" t="s">
        <v>96</v>
      </c>
      <c r="D2" s="2" t="s">
        <v>97</v>
      </c>
      <c r="E2" s="2" t="s">
        <v>98</v>
      </c>
      <c r="F2" s="5"/>
      <c r="H2"/>
      <c r="I2" s="5"/>
      <c r="J2" s="136" t="s">
        <v>92</v>
      </c>
      <c r="K2" s="136"/>
      <c r="L2" s="136"/>
      <c r="M2" s="136"/>
    </row>
    <row r="3" spans="1:13" x14ac:dyDescent="0.45">
      <c r="A3" s="1">
        <v>1</v>
      </c>
      <c r="B3" s="1">
        <v>1</v>
      </c>
      <c r="C3" s="1" t="str">
        <f>CONCATENATE(A3,B3)</f>
        <v>11</v>
      </c>
      <c r="D3" s="4">
        <f>J3</f>
        <v>133330</v>
      </c>
      <c r="E3" s="4">
        <f>D3*0.15</f>
        <v>19999.5</v>
      </c>
      <c r="F3" s="6"/>
      <c r="I3" s="111" t="s">
        <v>99</v>
      </c>
      <c r="J3" s="111">
        <v>133330</v>
      </c>
      <c r="K3" s="111">
        <v>20000</v>
      </c>
      <c r="L3" s="111"/>
      <c r="M3" s="111"/>
    </row>
    <row r="4" spans="1:13" x14ac:dyDescent="0.45">
      <c r="A4" s="1">
        <v>2</v>
      </c>
      <c r="B4" s="1">
        <v>1</v>
      </c>
      <c r="C4" s="1" t="str">
        <f t="shared" ref="C4:C23" si="0">CONCATENATE(A4,B4)</f>
        <v>21</v>
      </c>
      <c r="D4" s="4">
        <f>J4</f>
        <v>266670</v>
      </c>
      <c r="E4" s="4">
        <f t="shared" ref="E4:E23" si="1">D4*0.15</f>
        <v>40000.5</v>
      </c>
      <c r="F4" s="6"/>
      <c r="H4" s="80"/>
      <c r="I4" s="111" t="s">
        <v>100</v>
      </c>
      <c r="J4" s="111">
        <v>266670</v>
      </c>
      <c r="K4" s="111">
        <f t="shared" ref="K4:K5" si="2">J4*0.15</f>
        <v>40000.5</v>
      </c>
      <c r="L4" s="111"/>
      <c r="M4" s="111"/>
    </row>
    <row r="5" spans="1:13" x14ac:dyDescent="0.45">
      <c r="A5" s="1">
        <v>2</v>
      </c>
      <c r="B5" s="1">
        <v>2</v>
      </c>
      <c r="C5" s="1" t="str">
        <f t="shared" si="0"/>
        <v>22</v>
      </c>
      <c r="D5" s="4">
        <f>J4*2</f>
        <v>533340</v>
      </c>
      <c r="E5" s="4">
        <f t="shared" si="1"/>
        <v>80001</v>
      </c>
      <c r="F5" s="6">
        <f>B5/3</f>
        <v>0.66666666666666663</v>
      </c>
      <c r="H5" s="79"/>
      <c r="I5" s="111" t="s">
        <v>101</v>
      </c>
      <c r="J5" s="111">
        <v>440000</v>
      </c>
      <c r="K5" s="111">
        <f t="shared" si="2"/>
        <v>66000</v>
      </c>
      <c r="L5" s="111"/>
      <c r="M5" s="111"/>
    </row>
    <row r="6" spans="1:13" x14ac:dyDescent="0.45">
      <c r="A6" s="1">
        <v>3</v>
      </c>
      <c r="B6" s="1">
        <v>1</v>
      </c>
      <c r="C6" s="1" t="str">
        <f t="shared" si="0"/>
        <v>31</v>
      </c>
      <c r="D6" s="4">
        <f>J5</f>
        <v>440000</v>
      </c>
      <c r="E6" s="4">
        <f t="shared" si="1"/>
        <v>66000</v>
      </c>
      <c r="F6" s="6">
        <v>33000</v>
      </c>
      <c r="G6" s="111"/>
      <c r="H6" s="79"/>
      <c r="M6" s="79"/>
    </row>
    <row r="7" spans="1:13" x14ac:dyDescent="0.45">
      <c r="A7" s="1">
        <v>3</v>
      </c>
      <c r="B7" s="1">
        <v>2</v>
      </c>
      <c r="C7" s="1" t="str">
        <f t="shared" si="0"/>
        <v>32</v>
      </c>
      <c r="D7" s="4">
        <f>J5*2</f>
        <v>880000</v>
      </c>
      <c r="E7" s="4">
        <f t="shared" si="1"/>
        <v>132000</v>
      </c>
      <c r="F7" s="6">
        <v>33000</v>
      </c>
      <c r="G7" s="111"/>
      <c r="H7" s="79"/>
      <c r="I7">
        <v>0</v>
      </c>
    </row>
    <row r="8" spans="1:13" x14ac:dyDescent="0.45">
      <c r="A8" s="1">
        <v>3</v>
      </c>
      <c r="B8" s="1">
        <v>3</v>
      </c>
      <c r="C8" s="1" t="str">
        <f t="shared" si="0"/>
        <v>33</v>
      </c>
      <c r="D8" s="4">
        <f>J5*3</f>
        <v>1320000</v>
      </c>
      <c r="E8" s="4">
        <f t="shared" si="1"/>
        <v>198000</v>
      </c>
      <c r="F8" s="6">
        <v>33000</v>
      </c>
      <c r="G8" s="111"/>
      <c r="I8">
        <v>1</v>
      </c>
    </row>
    <row r="9" spans="1:13" x14ac:dyDescent="0.45">
      <c r="A9" s="1">
        <v>4</v>
      </c>
      <c r="B9" s="1">
        <v>1</v>
      </c>
      <c r="C9" s="1" t="str">
        <f t="shared" si="0"/>
        <v>41</v>
      </c>
      <c r="D9" s="4">
        <f>J5</f>
        <v>440000</v>
      </c>
      <c r="E9" s="4">
        <f t="shared" si="1"/>
        <v>66000</v>
      </c>
      <c r="I9">
        <v>2</v>
      </c>
      <c r="L9" s="79"/>
      <c r="M9" s="80"/>
    </row>
    <row r="10" spans="1:13" x14ac:dyDescent="0.45">
      <c r="A10" s="1">
        <v>4</v>
      </c>
      <c r="B10" s="1">
        <v>2</v>
      </c>
      <c r="C10" s="1" t="str">
        <f t="shared" si="0"/>
        <v>42</v>
      </c>
      <c r="D10" s="4">
        <f>J5*2</f>
        <v>880000</v>
      </c>
      <c r="E10" s="4">
        <f t="shared" si="1"/>
        <v>132000</v>
      </c>
      <c r="G10" s="79"/>
      <c r="H10" s="80"/>
      <c r="I10">
        <v>3</v>
      </c>
      <c r="L10" s="79"/>
      <c r="M10" s="79"/>
    </row>
    <row r="11" spans="1:13" x14ac:dyDescent="0.45">
      <c r="A11" s="1">
        <v>4</v>
      </c>
      <c r="B11" s="1">
        <v>3</v>
      </c>
      <c r="C11" s="1" t="str">
        <f t="shared" si="0"/>
        <v>43</v>
      </c>
      <c r="D11" s="4">
        <f>J5*3</f>
        <v>1320000</v>
      </c>
      <c r="E11" s="4">
        <f t="shared" si="1"/>
        <v>198000</v>
      </c>
      <c r="G11" s="79"/>
      <c r="H11" s="79"/>
      <c r="I11">
        <v>4</v>
      </c>
      <c r="M11" s="79"/>
    </row>
    <row r="12" spans="1:13" x14ac:dyDescent="0.45">
      <c r="A12" s="1">
        <v>4</v>
      </c>
      <c r="B12" s="1">
        <v>4</v>
      </c>
      <c r="C12" s="1" t="str">
        <f t="shared" si="0"/>
        <v>44</v>
      </c>
      <c r="D12" s="4">
        <f>J5*4</f>
        <v>1760000</v>
      </c>
      <c r="E12" s="4">
        <f t="shared" si="1"/>
        <v>264000</v>
      </c>
      <c r="G12" s="79"/>
      <c r="H12" s="79"/>
      <c r="I12">
        <v>5</v>
      </c>
    </row>
    <row r="13" spans="1:13" x14ac:dyDescent="0.45">
      <c r="A13" s="1">
        <v>5</v>
      </c>
      <c r="B13" s="1">
        <v>1</v>
      </c>
      <c r="C13" s="1" t="str">
        <f t="shared" si="0"/>
        <v>51</v>
      </c>
      <c r="D13" s="4">
        <f>J5*1</f>
        <v>440000</v>
      </c>
      <c r="E13" s="4">
        <f t="shared" si="1"/>
        <v>66000</v>
      </c>
      <c r="G13" s="79"/>
      <c r="H13" s="79"/>
      <c r="I13">
        <v>6</v>
      </c>
    </row>
    <row r="14" spans="1:13" x14ac:dyDescent="0.45">
      <c r="A14" s="1">
        <v>5</v>
      </c>
      <c r="B14" s="1">
        <v>2</v>
      </c>
      <c r="C14" s="1" t="str">
        <f t="shared" si="0"/>
        <v>52</v>
      </c>
      <c r="D14" s="4">
        <f>J5*2</f>
        <v>880000</v>
      </c>
      <c r="E14" s="4">
        <f t="shared" si="1"/>
        <v>132000</v>
      </c>
    </row>
    <row r="15" spans="1:13" x14ac:dyDescent="0.45">
      <c r="A15" s="1">
        <v>5</v>
      </c>
      <c r="B15" s="1">
        <v>3</v>
      </c>
      <c r="C15" s="1" t="str">
        <f t="shared" si="0"/>
        <v>53</v>
      </c>
      <c r="D15" s="4">
        <f>J5*3</f>
        <v>1320000</v>
      </c>
      <c r="E15" s="4">
        <f t="shared" si="1"/>
        <v>198000</v>
      </c>
      <c r="G15" s="79"/>
      <c r="H15" s="80"/>
      <c r="L15" s="79"/>
      <c r="M15" s="80"/>
    </row>
    <row r="16" spans="1:13" x14ac:dyDescent="0.45">
      <c r="A16" s="1">
        <v>5</v>
      </c>
      <c r="B16" s="1">
        <v>4</v>
      </c>
      <c r="C16" s="1" t="str">
        <f t="shared" si="0"/>
        <v>54</v>
      </c>
      <c r="D16" s="4">
        <f>J5*4</f>
        <v>1760000</v>
      </c>
      <c r="E16" s="4">
        <f t="shared" si="1"/>
        <v>264000</v>
      </c>
      <c r="G16" s="79"/>
      <c r="H16" s="79"/>
      <c r="L16" s="79"/>
      <c r="M16" s="79"/>
    </row>
    <row r="17" spans="1:13" x14ac:dyDescent="0.45">
      <c r="A17" s="1">
        <v>5</v>
      </c>
      <c r="B17" s="1">
        <v>5</v>
      </c>
      <c r="C17" s="1" t="str">
        <f t="shared" si="0"/>
        <v>55</v>
      </c>
      <c r="D17" s="4">
        <f>J5*5</f>
        <v>2200000</v>
      </c>
      <c r="E17" s="4">
        <f t="shared" si="1"/>
        <v>330000</v>
      </c>
      <c r="G17" s="79"/>
      <c r="H17" s="79"/>
      <c r="M17" s="79"/>
    </row>
    <row r="18" spans="1:13" x14ac:dyDescent="0.45">
      <c r="A18" s="1">
        <v>6</v>
      </c>
      <c r="B18" s="1">
        <v>1</v>
      </c>
      <c r="C18" s="1" t="str">
        <f t="shared" si="0"/>
        <v>61</v>
      </c>
      <c r="D18" s="4">
        <f>J5</f>
        <v>440000</v>
      </c>
      <c r="E18" s="4">
        <f t="shared" si="1"/>
        <v>66000</v>
      </c>
      <c r="G18" s="79"/>
      <c r="H18" s="79"/>
    </row>
    <row r="19" spans="1:13" x14ac:dyDescent="0.45">
      <c r="A19" s="1">
        <v>6</v>
      </c>
      <c r="B19" s="1">
        <v>2</v>
      </c>
      <c r="C19" s="1" t="str">
        <f t="shared" si="0"/>
        <v>62</v>
      </c>
      <c r="D19" s="4">
        <f>J5*2</f>
        <v>880000</v>
      </c>
      <c r="E19" s="4">
        <f t="shared" si="1"/>
        <v>132000</v>
      </c>
    </row>
    <row r="20" spans="1:13" x14ac:dyDescent="0.45">
      <c r="A20" s="1">
        <v>6</v>
      </c>
      <c r="B20" s="1">
        <v>3</v>
      </c>
      <c r="C20" s="1" t="str">
        <f t="shared" si="0"/>
        <v>63</v>
      </c>
      <c r="D20" s="4">
        <f>J5*3</f>
        <v>1320000</v>
      </c>
      <c r="E20" s="4">
        <f t="shared" si="1"/>
        <v>198000</v>
      </c>
    </row>
    <row r="21" spans="1:13" x14ac:dyDescent="0.45">
      <c r="A21" s="1">
        <v>6</v>
      </c>
      <c r="B21" s="1">
        <v>4</v>
      </c>
      <c r="C21" s="1" t="str">
        <f t="shared" si="0"/>
        <v>64</v>
      </c>
      <c r="D21" s="4">
        <f>J5*4</f>
        <v>1760000</v>
      </c>
      <c r="E21" s="4">
        <f t="shared" si="1"/>
        <v>264000</v>
      </c>
    </row>
    <row r="22" spans="1:13" x14ac:dyDescent="0.45">
      <c r="A22" s="1">
        <v>6</v>
      </c>
      <c r="B22" s="1">
        <v>5</v>
      </c>
      <c r="C22" s="1" t="str">
        <f t="shared" si="0"/>
        <v>65</v>
      </c>
      <c r="D22" s="4">
        <f>J5*5</f>
        <v>2200000</v>
      </c>
      <c r="E22" s="4">
        <f t="shared" si="1"/>
        <v>330000</v>
      </c>
    </row>
    <row r="23" spans="1:13" x14ac:dyDescent="0.45">
      <c r="A23" s="1">
        <v>6</v>
      </c>
      <c r="B23" s="1">
        <v>6</v>
      </c>
      <c r="C23" s="1" t="str">
        <f t="shared" si="0"/>
        <v>66</v>
      </c>
      <c r="D23" s="4">
        <f>J5*6</f>
        <v>2640000</v>
      </c>
      <c r="E23" s="4">
        <f t="shared" si="1"/>
        <v>396000</v>
      </c>
    </row>
  </sheetData>
  <mergeCells count="3">
    <mergeCell ref="A1:E1"/>
    <mergeCell ref="J2:K2"/>
    <mergeCell ref="L2:M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SZJA_kedvezmeny_kalkulator</vt:lpstr>
      <vt:lpstr>Családi kedvezmény</vt:lpstr>
      <vt:lpstr>Segéd</vt:lpstr>
      <vt:lpstr>segédCSK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Tímea Molnár-Simon</cp:lastModifiedBy>
  <dcterms:created xsi:type="dcterms:W3CDTF">2025-05-23T17:18:20Z</dcterms:created>
  <dcterms:modified xsi:type="dcterms:W3CDTF">2026-01-19T12:53:11Z</dcterms:modified>
</cp:coreProperties>
</file>